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llesorganisasjonen-my.sharepoint.com/personal/vidar_byholt_fo_no/Documents/Dokumenter/Vidar/Nesjar/Årsmøte 2024/Utsendelse/"/>
    </mc:Choice>
  </mc:AlternateContent>
  <xr:revisionPtr revIDLastSave="11" documentId="8_{2FCD36C1-B565-40DB-BD5C-FB5B61CB67C9}" xr6:coauthVersionLast="47" xr6:coauthVersionMax="47" xr10:uidLastSave="{91D97D2B-FE81-4424-8CDD-B7CE974656F3}"/>
  <bookViews>
    <workbookView xWindow="-120" yWindow="-120" windowWidth="29040" windowHeight="15840" firstSheet="3" activeTab="3" xr2:uid="{00000000-000D-0000-FFFF-FFFF00000000}"/>
  </bookViews>
  <sheets>
    <sheet name="Forutsetninger" sheetId="5" state="hidden" r:id="rId1"/>
    <sheet name="Regnskap mot budsjett 2016" sheetId="13" state="hidden" r:id="rId2"/>
    <sheet name="Kommentarer" sheetId="10" state="hidden" r:id="rId3"/>
    <sheet name="Budsjett 2024" sheetId="12" r:id="rId4"/>
  </sheets>
  <definedNames>
    <definedName name="_xlnm.Print_Area" localSheetId="3">'Budsjett 2024'!$A$2:$Y$91</definedName>
    <definedName name="_xlnm.Print_Area" localSheetId="2">Kommentarer!$A$4:$C$28</definedName>
    <definedName name="_xlnm.Print_Area" localSheetId="1">'Regnskap mot budsjett 2016'!$B$2:$W$98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5" i="12" l="1"/>
  <c r="Z91" i="12"/>
  <c r="Z85" i="12"/>
  <c r="Z27" i="12"/>
  <c r="V85" i="12"/>
  <c r="Q27" i="12"/>
  <c r="Q91" i="12" s="1"/>
  <c r="V27" i="12"/>
  <c r="V91" i="12" s="1"/>
  <c r="L85" i="12"/>
  <c r="L91" i="12" s="1"/>
  <c r="L27" i="12"/>
  <c r="G85" i="12"/>
  <c r="AA85" i="12" s="1"/>
  <c r="G33" i="12"/>
  <c r="G27" i="12"/>
  <c r="S85" i="12"/>
  <c r="U85" i="12"/>
  <c r="S27" i="12"/>
  <c r="S91" i="12" s="1"/>
  <c r="N91" i="12"/>
  <c r="I85" i="12"/>
  <c r="K85" i="12"/>
  <c r="P85" i="12"/>
  <c r="N85" i="12"/>
  <c r="N27" i="12"/>
  <c r="I91" i="12"/>
  <c r="I27" i="12"/>
  <c r="D85" i="12"/>
  <c r="D27" i="12"/>
  <c r="X27" i="12" s="1"/>
  <c r="X85" i="12"/>
  <c r="H27" i="12"/>
  <c r="H85" i="12"/>
  <c r="H91" i="12"/>
  <c r="C27" i="12"/>
  <c r="C31" i="12"/>
  <c r="C85" i="12"/>
  <c r="C91" i="12"/>
  <c r="F85" i="12"/>
  <c r="U27" i="12"/>
  <c r="U91" i="12" s="1"/>
  <c r="P27" i="12"/>
  <c r="P91" i="12" s="1"/>
  <c r="K27" i="12"/>
  <c r="F27" i="12"/>
  <c r="R85" i="12"/>
  <c r="R27" i="12"/>
  <c r="R91" i="12" s="1"/>
  <c r="M85" i="12"/>
  <c r="M27" i="12"/>
  <c r="Y87" i="12"/>
  <c r="Y88" i="12"/>
  <c r="Y89" i="12"/>
  <c r="Y90" i="12"/>
  <c r="Y86" i="12"/>
  <c r="D91" i="12" l="1"/>
  <c r="X91" i="12" s="1"/>
  <c r="G91" i="12"/>
  <c r="AA91" i="12" s="1"/>
  <c r="AA27" i="12"/>
  <c r="K91" i="12"/>
  <c r="M91" i="12"/>
  <c r="W85" i="12"/>
  <c r="F91" i="12"/>
  <c r="W27" i="12"/>
  <c r="T85" i="12"/>
  <c r="O85" i="12"/>
  <c r="J85" i="12"/>
  <c r="T27" i="12"/>
  <c r="O27" i="12"/>
  <c r="J27" i="12"/>
  <c r="E27" i="12"/>
  <c r="E85" i="12"/>
  <c r="W91" i="12" l="1"/>
  <c r="O91" i="12"/>
  <c r="J91" i="12"/>
  <c r="T91" i="12"/>
  <c r="Y85" i="12"/>
  <c r="Y27" i="12"/>
  <c r="E91" i="12"/>
  <c r="Y91" i="12" l="1"/>
  <c r="W96" i="13" l="1"/>
  <c r="V96" i="13"/>
  <c r="U96" i="13"/>
  <c r="T96" i="13"/>
  <c r="W95" i="13"/>
  <c r="V95" i="13"/>
  <c r="U95" i="13"/>
  <c r="T95" i="13"/>
  <c r="W94" i="13"/>
  <c r="V94" i="13"/>
  <c r="U94" i="13"/>
  <c r="T94" i="13"/>
  <c r="W93" i="13"/>
  <c r="V93" i="13"/>
  <c r="U93" i="13"/>
  <c r="T93" i="13"/>
  <c r="S91" i="13"/>
  <c r="R91" i="13"/>
  <c r="Q91" i="13"/>
  <c r="O91" i="13"/>
  <c r="N91" i="13"/>
  <c r="M91" i="13"/>
  <c r="K91" i="13"/>
  <c r="J91" i="13"/>
  <c r="I91" i="13"/>
  <c r="H91" i="13"/>
  <c r="E91" i="13"/>
  <c r="F71" i="13"/>
  <c r="F91" i="13" s="1"/>
  <c r="G39" i="13"/>
  <c r="D38" i="13"/>
  <c r="D91" i="13" s="1"/>
  <c r="G36" i="13"/>
  <c r="G40" i="13" s="1"/>
  <c r="P32" i="13"/>
  <c r="P91" i="13" s="1"/>
  <c r="L32" i="13"/>
  <c r="L91" i="13" s="1"/>
  <c r="S29" i="13"/>
  <c r="R29" i="13"/>
  <c r="R98" i="13" s="1"/>
  <c r="Q29" i="13"/>
  <c r="P29" i="13"/>
  <c r="O29" i="13"/>
  <c r="O98" i="13" s="1"/>
  <c r="N29" i="13"/>
  <c r="N98" i="13" s="1"/>
  <c r="M29" i="13"/>
  <c r="L29" i="13"/>
  <c r="K29" i="13"/>
  <c r="J29" i="13"/>
  <c r="I29" i="13"/>
  <c r="H29" i="13"/>
  <c r="H98" i="13" s="1"/>
  <c r="F29" i="13"/>
  <c r="E29" i="13"/>
  <c r="G24" i="13"/>
  <c r="D24" i="13"/>
  <c r="D29" i="13" s="1"/>
  <c r="T29" i="13" s="1"/>
  <c r="V29" i="13" l="1"/>
  <c r="K98" i="13"/>
  <c r="Q98" i="13"/>
  <c r="M98" i="13"/>
  <c r="U29" i="13"/>
  <c r="J98" i="13"/>
  <c r="G91" i="13"/>
  <c r="W91" i="13" s="1"/>
  <c r="I98" i="13"/>
  <c r="S98" i="13"/>
  <c r="T91" i="13"/>
  <c r="T98" i="13" s="1"/>
  <c r="U91" i="13"/>
  <c r="P98" i="13"/>
  <c r="V91" i="13"/>
  <c r="V98" i="13" s="1"/>
  <c r="L98" i="13"/>
  <c r="E98" i="13"/>
  <c r="G28" i="13"/>
  <c r="G29" i="13" s="1"/>
  <c r="D98" i="13"/>
  <c r="F98" i="13"/>
  <c r="U98" i="13" l="1"/>
  <c r="G98" i="13"/>
  <c r="W98" i="13" s="1"/>
  <c r="W29" i="13"/>
  <c r="J36" i="5" l="1"/>
  <c r="E36" i="5"/>
  <c r="E38" i="5" s="1"/>
  <c r="F36" i="5"/>
  <c r="G36" i="5"/>
  <c r="H36" i="5"/>
  <c r="I36" i="5"/>
  <c r="K36" i="5"/>
  <c r="D36" i="5"/>
  <c r="L16" i="5"/>
  <c r="L17" i="5"/>
  <c r="L21" i="5"/>
  <c r="L22" i="5"/>
  <c r="L23" i="5"/>
  <c r="L24" i="5"/>
  <c r="L25" i="5"/>
  <c r="L28" i="5"/>
  <c r="L29" i="5"/>
  <c r="L30" i="5"/>
  <c r="L31" i="5"/>
  <c r="L32" i="5"/>
  <c r="L33" i="5"/>
  <c r="L34" i="5"/>
  <c r="L15" i="5"/>
  <c r="H6" i="5"/>
  <c r="H7" i="5"/>
  <c r="H8" i="5"/>
  <c r="G6" i="5"/>
  <c r="G7" i="5"/>
  <c r="G8" i="5"/>
  <c r="H5" i="5"/>
  <c r="G5" i="5"/>
  <c r="L36" i="5" l="1"/>
  <c r="F6" i="5"/>
  <c r="F7" i="5"/>
  <c r="F8" i="5"/>
  <c r="F9" i="5"/>
  <c r="F10" i="5"/>
  <c r="F5" i="5"/>
  <c r="H9" i="5" l="1"/>
  <c r="G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</author>
  </authors>
  <commentList>
    <comment ref="H2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Øystein Abrahamsen</t>
        </r>
      </text>
    </comment>
    <comment ref="H3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Kristoffer Hofft 2013</t>
        </r>
      </text>
    </comment>
    <comment ref="H3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Fordelt på Daniel og Eirik</t>
        </r>
      </text>
    </comment>
    <comment ref="H3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Utbetalt til Adrian - Kåre Andreas ikke mottatt noe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Miliane Haugene</author>
  </authors>
  <commentList>
    <comment ref="L13" authorId="0" shapeId="0" xr:uid="{5721B488-5CBA-408F-B0CC-D7FC2F515323}">
      <text>
        <r>
          <rPr>
            <sz val="11"/>
            <color theme="1"/>
            <rFont val="Calibri"/>
            <family val="2"/>
            <scheme val="minor"/>
          </rPr>
          <t>Miliane Haugene:
Mange flere i 2023 da 1 klasse nå er på hhv HB/FB</t>
        </r>
      </text>
    </comment>
    <comment ref="E26" authorId="0" shapeId="0" xr:uid="{00000000-0006-0000-0300-000007000000}">
      <text>
        <r>
          <rPr>
            <b/>
            <sz val="9"/>
            <color indexed="81"/>
            <rFont val="Tahoma"/>
            <charset val="1"/>
          </rPr>
          <t>Miliane Haugene:</t>
        </r>
        <r>
          <rPr>
            <sz val="9"/>
            <color indexed="81"/>
            <rFont val="Tahoma"/>
            <charset val="1"/>
          </rPr>
          <t xml:space="preserve">
7% av 3.571.000-1.137.000 i avskrivninger = 2.433.150,-</t>
        </r>
      </text>
    </comment>
    <comment ref="F26" authorId="0" shapeId="0" xr:uid="{53E3D2D0-4EF4-49A6-9B9B-2E2830B90C15}">
      <text>
        <r>
          <rPr>
            <b/>
            <sz val="9"/>
            <color indexed="81"/>
            <rFont val="Tahoma"/>
            <charset val="1"/>
          </rPr>
          <t>Miliane Haugene:</t>
        </r>
        <r>
          <rPr>
            <sz val="9"/>
            <color indexed="81"/>
            <rFont val="Tahoma"/>
            <charset val="1"/>
          </rPr>
          <t xml:space="preserve">
7% av 4.569.845 minus Ventilasjonsanlegg kr 838.722,- søkt egen mva.komp = 3.731.123,- * 7% =261.178,-
</t>
        </r>
      </text>
    </comment>
    <comment ref="G26" authorId="0" shapeId="0" xr:uid="{236F3BFA-4654-4E8B-B86A-B1ABFBFBF75E}">
      <text>
        <r>
          <rPr>
            <sz val="11"/>
            <color theme="1"/>
            <rFont val="Calibri"/>
            <family val="2"/>
            <scheme val="minor"/>
          </rPr>
          <t xml:space="preserve">Miliane Haugene:
7% av 4.265.271,- (uten pumptrack egen mva.søknad) = 298.569,-  Må påregne noe avkortning
</t>
        </r>
      </text>
    </comment>
  </commentList>
</comments>
</file>

<file path=xl/sharedStrings.xml><?xml version="1.0" encoding="utf-8"?>
<sst xmlns="http://schemas.openxmlformats.org/spreadsheetml/2006/main" count="318" uniqueCount="199">
  <si>
    <t>Budsjett 2016</t>
  </si>
  <si>
    <t>Kontingenter</t>
  </si>
  <si>
    <t>Medlemskontingent</t>
  </si>
  <si>
    <t>Treningsavgift</t>
  </si>
  <si>
    <t>Sum 2016</t>
  </si>
  <si>
    <t>Til gruppen</t>
  </si>
  <si>
    <t>Til Hovedforeningen</t>
  </si>
  <si>
    <t>1-8 år</t>
  </si>
  <si>
    <t>9-12 år</t>
  </si>
  <si>
    <t>13-18 år</t>
  </si>
  <si>
    <t>Over 19 år</t>
  </si>
  <si>
    <t>Veteran</t>
  </si>
  <si>
    <t>Støttemedlemmer</t>
  </si>
  <si>
    <t>Honorar trenere</t>
  </si>
  <si>
    <t>Håndballen</t>
  </si>
  <si>
    <t xml:space="preserve">Fotballen </t>
  </si>
  <si>
    <t>Allidretten</t>
  </si>
  <si>
    <t>Antall lag</t>
  </si>
  <si>
    <t>Honorar</t>
  </si>
  <si>
    <t>Sum</t>
  </si>
  <si>
    <t>Litet parti</t>
  </si>
  <si>
    <t>Stort parti</t>
  </si>
  <si>
    <t>1. klasse</t>
  </si>
  <si>
    <t>Smågutt/J14</t>
  </si>
  <si>
    <t>Guttelag/J16</t>
  </si>
  <si>
    <t>Juniorlag/J18</t>
  </si>
  <si>
    <t>A-lag</t>
  </si>
  <si>
    <t>B-lag</t>
  </si>
  <si>
    <t>Damelag</t>
  </si>
  <si>
    <t>Vetaran-lag</t>
  </si>
  <si>
    <t>Trenerkoordinator</t>
  </si>
  <si>
    <t>(2 mulige guttelag)</t>
  </si>
  <si>
    <t>Budsjett Nesjar IF 2016</t>
  </si>
  <si>
    <t>Hovedforeningen</t>
  </si>
  <si>
    <t>Fotballen</t>
  </si>
  <si>
    <t>Nesjar IF</t>
  </si>
  <si>
    <t>R-2014</t>
  </si>
  <si>
    <t>R-2015</t>
  </si>
  <si>
    <t>R-2016</t>
  </si>
  <si>
    <t>B-2016</t>
  </si>
  <si>
    <t>Rabatter og andre slagsinntektred</t>
  </si>
  <si>
    <t>Markedsstøtte</t>
  </si>
  <si>
    <t xml:space="preserve">Norrek, Faugstad, Lavikbanken og Meny.  Nevlung Bakeri videreføres ikke. </t>
  </si>
  <si>
    <t xml:space="preserve">Sponsorinntekter </t>
  </si>
  <si>
    <t>Reklameinntekter/skiltreklame</t>
  </si>
  <si>
    <t>Kiosk</t>
  </si>
  <si>
    <t>Billettinntekter</t>
  </si>
  <si>
    <t>Samarbeidsavtaler</t>
  </si>
  <si>
    <t>Inntekter PW-cup</t>
  </si>
  <si>
    <t>Stevneinntekter</t>
  </si>
  <si>
    <t>HF Grøtfest 2016</t>
  </si>
  <si>
    <t>Nesjar Cup</t>
  </si>
  <si>
    <t>Offentlig tilskudd/refusjon</t>
  </si>
  <si>
    <t>HF LAM-midler (lokale aktivitetsmidler fordelt av Idrettsrådet)</t>
  </si>
  <si>
    <t>Kommunale Tilskudd</t>
  </si>
  <si>
    <t>ODT 927.000,- Resten er etterbetaling gamle prosjekter fom 2010</t>
  </si>
  <si>
    <t>Øremerkede tilskudd</t>
  </si>
  <si>
    <t>Utstyrsmidler 2016</t>
  </si>
  <si>
    <t>Salg av inventar/utstyr</t>
  </si>
  <si>
    <t>Leieinntekt klubbhytta</t>
  </si>
  <si>
    <t>Leieinntekt Nesjarhallen</t>
  </si>
  <si>
    <t>HF PW-cup og diverse utleie</t>
  </si>
  <si>
    <t>Leieinntekt Topp Gym</t>
  </si>
  <si>
    <t>Leieinntekter annet</t>
  </si>
  <si>
    <t>FB Fotballprogresjon</t>
  </si>
  <si>
    <t>Andre driftsrelaterte inntekter</t>
  </si>
  <si>
    <t xml:space="preserve">HF Luer, gensere, skjerf. </t>
  </si>
  <si>
    <t>Årskontingenter</t>
  </si>
  <si>
    <t>Årskontingenter støttemedlemmer</t>
  </si>
  <si>
    <t>Egenandel cuper</t>
  </si>
  <si>
    <t>Bingo/Grasrotandel</t>
  </si>
  <si>
    <t>Momskompensasjon</t>
  </si>
  <si>
    <t>HF Max 7% av brutto driftskostnader (NB. ekstrabevilning 2015)</t>
  </si>
  <si>
    <t>SUM INNTEKTER</t>
  </si>
  <si>
    <t>Innkjøp varer for videresalg</t>
  </si>
  <si>
    <t>Kioskvarer</t>
  </si>
  <si>
    <t>Nesjarcup</t>
  </si>
  <si>
    <t>Lotteriutgifter (loddsalg, kalendersalg etc)</t>
  </si>
  <si>
    <t>Lønn til ansatte</t>
  </si>
  <si>
    <t>Feriepenger</t>
  </si>
  <si>
    <t>Fri telefon/bredbånd</t>
  </si>
  <si>
    <t>Godtgjørelse trenere/lagledere</t>
  </si>
  <si>
    <t>Arbeidsgiveravgift</t>
  </si>
  <si>
    <t>Arbeidsgiveravgift av påløpt ferielønn</t>
  </si>
  <si>
    <t>Annen kostnadsgodtgjørelse</t>
  </si>
  <si>
    <t>Godtgjørelse egne dommere</t>
  </si>
  <si>
    <t>Gave til ansatte, fradragsberettiget</t>
  </si>
  <si>
    <t>Avskrivning på bygg og fast eiendom</t>
  </si>
  <si>
    <t>Frakt, transport og forsikring</t>
  </si>
  <si>
    <t>Vann</t>
  </si>
  <si>
    <t>Leie baner, haller etc</t>
  </si>
  <si>
    <t>Renovasjon, vann, avløp vedr. lokaler</t>
  </si>
  <si>
    <t>Lys, varme vedr. lokaler</t>
  </si>
  <si>
    <t>Renhold</t>
  </si>
  <si>
    <t>Leie andre kontormaskiner</t>
  </si>
  <si>
    <t>Inventar</t>
  </si>
  <si>
    <t>Hoppeslott, bord og stoler hallen, kaffetraktere</t>
  </si>
  <si>
    <t>Investering anlegg/maskiner</t>
  </si>
  <si>
    <t>Vaskemaskin og merkemaskin</t>
  </si>
  <si>
    <t>Rekvisita</t>
  </si>
  <si>
    <t>Idrettsmatriell</t>
  </si>
  <si>
    <t>Reparasjon og vedlikehold bygninger</t>
  </si>
  <si>
    <t>Reparasjon og vedlikehold baner</t>
  </si>
  <si>
    <t>Reparasjon og vedlikehold utstyr</t>
  </si>
  <si>
    <t>Reparasjon og vedlikehold anlegget</t>
  </si>
  <si>
    <t>HF Lysanlegg parkering, hall og rundt banene, lekeplass, containere bak hallen. Lagt i budsjett, men ikke utført.</t>
  </si>
  <si>
    <t>Vaktmestertjenester</t>
  </si>
  <si>
    <t>Idrettsfaglig bistand</t>
  </si>
  <si>
    <t>Dommerutgifter kampavvikling</t>
  </si>
  <si>
    <t>Annen fremmedtjeneste</t>
  </si>
  <si>
    <t>Kontorrekvisita/ann./tidsskr</t>
  </si>
  <si>
    <t>Data/EDB Kostnad</t>
  </si>
  <si>
    <t>Logotrykk</t>
  </si>
  <si>
    <t>Trykksaker</t>
  </si>
  <si>
    <t>Møte, kurs, oppdatering og lignende</t>
  </si>
  <si>
    <t>Tilstelininger aktive og lag</t>
  </si>
  <si>
    <t>Telefon/datakom/tv</t>
  </si>
  <si>
    <t>Porto</t>
  </si>
  <si>
    <t>Reisekostnader, ikke oppgavepliktig</t>
  </si>
  <si>
    <t>Reisekostnader grupper/lag</t>
  </si>
  <si>
    <t>Diettkostnad, ikke oppgavepliktig</t>
  </si>
  <si>
    <t>Annonsekostnader</t>
  </si>
  <si>
    <t>Medlemskontigenter</t>
  </si>
  <si>
    <t>Startkontigenter krets/forbund</t>
  </si>
  <si>
    <t>Andre avgifter krets/forbund</t>
  </si>
  <si>
    <t>Startkontigent cuper/stevner</t>
  </si>
  <si>
    <t>Gaver</t>
  </si>
  <si>
    <t>Premier</t>
  </si>
  <si>
    <t>HF Grøtfest</t>
  </si>
  <si>
    <t>Sosiale tiltak</t>
  </si>
  <si>
    <t>Sosiale tiltak lag</t>
  </si>
  <si>
    <t>Tilskudd gruppene</t>
  </si>
  <si>
    <t>Tilskudd lag</t>
  </si>
  <si>
    <t>Overgangsgebyrer</t>
  </si>
  <si>
    <t>Forsikringspremie</t>
  </si>
  <si>
    <t>Forsikringspremie fotball</t>
  </si>
  <si>
    <t>Frivillighetsregisteret</t>
  </si>
  <si>
    <t>Tap på fordringer</t>
  </si>
  <si>
    <t>SUM UTGIFTER</t>
  </si>
  <si>
    <t>Annen renteinntekt</t>
  </si>
  <si>
    <t>Rentekostnad,</t>
  </si>
  <si>
    <t>Gebyrer, forsinkelsesrenter leverandører</t>
  </si>
  <si>
    <t>Annen finanskostnad</t>
  </si>
  <si>
    <t>SUM OVERSKUDD/UNDERSKUDD</t>
  </si>
  <si>
    <t>Kommentarer regnskap mot budsjett 2016</t>
  </si>
  <si>
    <t>Hoveforeningen</t>
  </si>
  <si>
    <t>1.227.956,-</t>
  </si>
  <si>
    <t>Økning i inntekter ihht budsjett</t>
  </si>
  <si>
    <t>1.077.000</t>
  </si>
  <si>
    <t>Etterbetalt i kommunal støtte på gamle prosjekter fom 2010.  355.000 * 2 klubbhytta og 367.000 rest Nærmiljøbanene</t>
  </si>
  <si>
    <t>200.000</t>
  </si>
  <si>
    <t>Mer utbetalt enn budsjettert på konto 3400, 3960 og 3990.  LAM-milder, mva.komp og bingo/grasrotandel</t>
  </si>
  <si>
    <t>Forsiktig budsjettering av LAM-midler og mvakomp da det er meget usikkert fra år til år, og økning i andel på bingo/grasrotandel vanskelig å beregne</t>
  </si>
  <si>
    <t>265.000</t>
  </si>
  <si>
    <t>Mindre utgifter enn budsjetter skyldes i hovedsak mindre reparasjoner og utbedring på anlegget enn budsjetter konto 6600 til 6630</t>
  </si>
  <si>
    <t>Noe av dette blir med i prosjekt Kunstressbane 11'er som ferdigstilles i 2017</t>
  </si>
  <si>
    <t>Dette samlet gir et overskudd på kr 1.500.000 mer enn budsjettert</t>
  </si>
  <si>
    <t>HB</t>
  </si>
  <si>
    <t>55.000</t>
  </si>
  <si>
    <t>Mindre overskudd enn budsjettert. Årsak;</t>
  </si>
  <si>
    <t xml:space="preserve">Hovedsak Nesjarcup. Budsjettert overskudd med 240.000,- Landet på 185.000,- (NB overført FB parkering). </t>
  </si>
  <si>
    <t>Høyere inntekter enn budsjetter går mot merforbruk idrettsmateriell.</t>
  </si>
  <si>
    <t>FB</t>
  </si>
  <si>
    <t>80.000</t>
  </si>
  <si>
    <t>Mer i overskudd enn budsjettert. Årsak;</t>
  </si>
  <si>
    <t>I hovedsak parkeringsoppdrag Nesjar Cup, samt høyere inntekt årskontingenter pga økning i lag/spillere</t>
  </si>
  <si>
    <t>Budsjett 2024</t>
  </si>
  <si>
    <t>Hovedforening</t>
  </si>
  <si>
    <t>Allidrett</t>
  </si>
  <si>
    <t>Håndball</t>
  </si>
  <si>
    <t>Fotball</t>
  </si>
  <si>
    <t>R-2022</t>
  </si>
  <si>
    <t>R-2023</t>
  </si>
  <si>
    <t>B-2022</t>
  </si>
  <si>
    <t>B-2023</t>
  </si>
  <si>
    <t>B-2024</t>
  </si>
  <si>
    <t>Norrek, Faugstad, Lavikbanken og Meny. Etterfakturere Meny?</t>
  </si>
  <si>
    <t>Offentlig tilskudd LAM</t>
  </si>
  <si>
    <t>Andre tilskudd</t>
  </si>
  <si>
    <t>HF Bama, Gruppene=utstyrsmidler</t>
  </si>
  <si>
    <t>HB PW-cup HF diverse utleie+aktivitetssenteret</t>
  </si>
  <si>
    <t>FB Fotballprogressjon</t>
  </si>
  <si>
    <t>Egenandel forsikring</t>
  </si>
  <si>
    <t>FB: A-lag og aldersbestemte lag 13-19</t>
  </si>
  <si>
    <t>Grasrotandel</t>
  </si>
  <si>
    <t>HF Max 7% av brutto driftskostnader. Avkortning kan forekomme</t>
  </si>
  <si>
    <t xml:space="preserve">Stevneutgifter </t>
  </si>
  <si>
    <t>Honorar u/arb.giv.avg og u/feriepenger</t>
  </si>
  <si>
    <t>Sykepenger og ref aga</t>
  </si>
  <si>
    <t>Leie maskiner</t>
  </si>
  <si>
    <t>Annen leiekostnad</t>
  </si>
  <si>
    <t>Utvikling/utdanning spillere</t>
  </si>
  <si>
    <t>Gebyr/bøter krets/forbund</t>
  </si>
  <si>
    <t>Kurs/utdanning</t>
  </si>
  <si>
    <t>FB seniorlag og 13-19 år.</t>
  </si>
  <si>
    <t>Lisensavgifter</t>
  </si>
  <si>
    <t>Bank og kortgebyrer</t>
  </si>
  <si>
    <t>Annen kostnad</t>
  </si>
  <si>
    <t>Annen rentekostnad (Vipps)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</si>
</sst>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_ &quot;kr&quot;\ * #,##0_ ;_ &quot;kr&quot;\ * \-#,##0_ ;_ &quot;kr&quot;\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sz val="10"/>
      <color rgb="FFFF0000"/>
      <name val="Calibri"/>
      <family val="2"/>
    </font>
    <font>
      <sz val="10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18" fillId="0" borderId="0" xfId="0" applyFont="1"/>
    <xf numFmtId="0" fontId="21" fillId="0" borderId="0" xfId="0" applyFont="1"/>
    <xf numFmtId="3" fontId="20" fillId="0" borderId="0" xfId="0" applyNumberFormat="1" applyFont="1"/>
    <xf numFmtId="0" fontId="18" fillId="0" borderId="14" xfId="0" applyFont="1" applyBorder="1"/>
    <xf numFmtId="3" fontId="18" fillId="0" borderId="14" xfId="0" applyNumberFormat="1" applyFont="1" applyBorder="1"/>
    <xf numFmtId="0" fontId="21" fillId="0" borderId="14" xfId="0" applyFont="1" applyBorder="1"/>
    <xf numFmtId="1" fontId="18" fillId="33" borderId="14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22" fillId="33" borderId="0" xfId="0" applyFont="1" applyFill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/>
    <xf numFmtId="0" fontId="16" fillId="0" borderId="0" xfId="0" applyFont="1" applyAlignment="1">
      <alignment horizontal="right"/>
    </xf>
    <xf numFmtId="164" fontId="16" fillId="0" borderId="0" xfId="42" applyFont="1"/>
    <xf numFmtId="164" fontId="0" fillId="0" borderId="0" xfId="0" applyNumberFormat="1"/>
    <xf numFmtId="0" fontId="16" fillId="0" borderId="0" xfId="0" applyFont="1" applyAlignment="1">
      <alignment horizontal="center"/>
    </xf>
    <xf numFmtId="165" fontId="16" fillId="0" borderId="0" xfId="42" applyNumberFormat="1" applyFont="1"/>
    <xf numFmtId="0" fontId="20" fillId="0" borderId="15" xfId="0" applyFont="1" applyBorder="1" applyAlignment="1">
      <alignment horizontal="center"/>
    </xf>
    <xf numFmtId="3" fontId="20" fillId="0" borderId="16" xfId="0" applyNumberFormat="1" applyFont="1" applyBorder="1"/>
    <xf numFmtId="0" fontId="18" fillId="0" borderId="15" xfId="0" applyFont="1" applyBorder="1" applyAlignment="1">
      <alignment horizontal="center"/>
    </xf>
    <xf numFmtId="3" fontId="18" fillId="0" borderId="16" xfId="0" applyNumberFormat="1" applyFont="1" applyBorder="1"/>
    <xf numFmtId="0" fontId="21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/>
    <xf numFmtId="3" fontId="18" fillId="0" borderId="18" xfId="0" applyNumberFormat="1" applyFont="1" applyBorder="1"/>
    <xf numFmtId="3" fontId="20" fillId="33" borderId="14" xfId="0" applyNumberFormat="1" applyFont="1" applyFill="1" applyBorder="1"/>
    <xf numFmtId="3" fontId="18" fillId="33" borderId="14" xfId="0" applyNumberFormat="1" applyFont="1" applyFill="1" applyBorder="1"/>
    <xf numFmtId="3" fontId="21" fillId="33" borderId="14" xfId="0" applyNumberFormat="1" applyFont="1" applyFill="1" applyBorder="1"/>
    <xf numFmtId="3" fontId="18" fillId="33" borderId="18" xfId="0" applyNumberFormat="1" applyFont="1" applyFill="1" applyBorder="1"/>
    <xf numFmtId="3" fontId="20" fillId="0" borderId="22" xfId="0" applyNumberFormat="1" applyFont="1" applyBorder="1"/>
    <xf numFmtId="3" fontId="18" fillId="0" borderId="22" xfId="0" applyNumberFormat="1" applyFont="1" applyBorder="1"/>
    <xf numFmtId="0" fontId="20" fillId="0" borderId="0" xfId="0" applyFont="1"/>
    <xf numFmtId="0" fontId="20" fillId="0" borderId="14" xfId="0" applyFont="1" applyBorder="1"/>
    <xf numFmtId="3" fontId="20" fillId="0" borderId="14" xfId="0" applyNumberFormat="1" applyFont="1" applyBorder="1"/>
    <xf numFmtId="3" fontId="21" fillId="0" borderId="14" xfId="0" applyNumberFormat="1" applyFont="1" applyBorder="1"/>
    <xf numFmtId="3" fontId="21" fillId="0" borderId="22" xfId="0" applyNumberFormat="1" applyFont="1" applyBorder="1"/>
    <xf numFmtId="3" fontId="21" fillId="0" borderId="16" xfId="0" applyNumberFormat="1" applyFont="1" applyBorder="1"/>
    <xf numFmtId="0" fontId="0" fillId="0" borderId="0" xfId="0" applyAlignment="1">
      <alignment horizontal="center"/>
    </xf>
    <xf numFmtId="165" fontId="0" fillId="0" borderId="0" xfId="42" applyNumberFormat="1" applyFont="1"/>
    <xf numFmtId="0" fontId="25" fillId="0" borderId="0" xfId="0" applyFont="1"/>
    <xf numFmtId="1" fontId="18" fillId="33" borderId="16" xfId="0" applyNumberFormat="1" applyFont="1" applyFill="1" applyBorder="1" applyAlignment="1">
      <alignment horizontal="center"/>
    </xf>
    <xf numFmtId="3" fontId="18" fillId="0" borderId="23" xfId="0" applyNumberFormat="1" applyFont="1" applyBorder="1"/>
    <xf numFmtId="0" fontId="19" fillId="0" borderId="0" xfId="0" applyFont="1"/>
    <xf numFmtId="0" fontId="16" fillId="0" borderId="0" xfId="0" applyFont="1" applyAlignment="1">
      <alignment horizontal="left"/>
    </xf>
    <xf numFmtId="3" fontId="20" fillId="36" borderId="0" xfId="0" applyNumberFormat="1" applyFont="1" applyFill="1"/>
    <xf numFmtId="165" fontId="0" fillId="0" borderId="0" xfId="0" applyNumberFormat="1"/>
    <xf numFmtId="3" fontId="27" fillId="33" borderId="14" xfId="0" applyNumberFormat="1" applyFont="1" applyFill="1" applyBorder="1"/>
    <xf numFmtId="3" fontId="26" fillId="0" borderId="14" xfId="0" applyNumberFormat="1" applyFont="1" applyBorder="1"/>
    <xf numFmtId="3" fontId="18" fillId="0" borderId="0" xfId="0" applyNumberFormat="1" applyFont="1"/>
    <xf numFmtId="3" fontId="26" fillId="33" borderId="14" xfId="0" applyNumberFormat="1" applyFont="1" applyFill="1" applyBorder="1"/>
    <xf numFmtId="3" fontId="21" fillId="0" borderId="0" xfId="0" applyNumberFormat="1" applyFont="1"/>
    <xf numFmtId="3" fontId="27" fillId="0" borderId="14" xfId="0" applyNumberFormat="1" applyFont="1" applyBorder="1"/>
    <xf numFmtId="0" fontId="30" fillId="0" borderId="0" xfId="0" applyFont="1"/>
    <xf numFmtId="3" fontId="31" fillId="33" borderId="14" xfId="0" applyNumberFormat="1" applyFont="1" applyFill="1" applyBorder="1"/>
    <xf numFmtId="0" fontId="30" fillId="0" borderId="14" xfId="0" applyFont="1" applyBorder="1"/>
    <xf numFmtId="3" fontId="30" fillId="0" borderId="14" xfId="0" applyNumberFormat="1" applyFont="1" applyBorder="1"/>
    <xf numFmtId="0" fontId="18" fillId="0" borderId="0" xfId="0" applyFont="1" applyAlignment="1">
      <alignment wrapText="1"/>
    </xf>
    <xf numFmtId="1" fontId="27" fillId="33" borderId="14" xfId="0" applyNumberFormat="1" applyFont="1" applyFill="1" applyBorder="1" applyAlignment="1">
      <alignment horizontal="center" wrapText="1"/>
    </xf>
    <xf numFmtId="1" fontId="27" fillId="0" borderId="14" xfId="0" applyNumberFormat="1" applyFont="1" applyBorder="1" applyAlignment="1">
      <alignment horizontal="center" wrapText="1"/>
    </xf>
    <xf numFmtId="3" fontId="27" fillId="0" borderId="14" xfId="0" applyNumberFormat="1" applyFont="1" applyBorder="1" applyAlignment="1">
      <alignment horizontal="center" vertical="center" wrapText="1"/>
    </xf>
    <xf numFmtId="1" fontId="27" fillId="33" borderId="25" xfId="0" applyNumberFormat="1" applyFont="1" applyFill="1" applyBorder="1" applyAlignment="1">
      <alignment horizontal="center" wrapText="1"/>
    </xf>
    <xf numFmtId="1" fontId="27" fillId="33" borderId="22" xfId="0" applyNumberFormat="1" applyFont="1" applyFill="1" applyBorder="1" applyAlignment="1">
      <alignment horizontal="center" wrapText="1"/>
    </xf>
    <xf numFmtId="3" fontId="27" fillId="0" borderId="27" xfId="0" applyNumberFormat="1" applyFont="1" applyBorder="1" applyAlignment="1">
      <alignment horizontal="center" vertical="center" wrapText="1"/>
    </xf>
    <xf numFmtId="0" fontId="30" fillId="0" borderId="27" xfId="0" applyFont="1" applyBorder="1"/>
    <xf numFmtId="3" fontId="27" fillId="0" borderId="28" xfId="0" applyNumberFormat="1" applyFont="1" applyBorder="1"/>
    <xf numFmtId="3" fontId="30" fillId="0" borderId="27" xfId="0" applyNumberFormat="1" applyFont="1" applyBorder="1"/>
    <xf numFmtId="3" fontId="27" fillId="0" borderId="37" xfId="0" applyNumberFormat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/>
    </xf>
    <xf numFmtId="0" fontId="30" fillId="0" borderId="37" xfId="0" applyFont="1" applyBorder="1"/>
    <xf numFmtId="0" fontId="18" fillId="0" borderId="38" xfId="0" applyFont="1" applyBorder="1" applyAlignment="1">
      <alignment horizontal="center"/>
    </xf>
    <xf numFmtId="3" fontId="30" fillId="0" borderId="37" xfId="0" applyNumberFormat="1" applyFont="1" applyBorder="1"/>
    <xf numFmtId="0" fontId="18" fillId="0" borderId="39" xfId="0" applyFont="1" applyBorder="1" applyAlignment="1">
      <alignment horizontal="center"/>
    </xf>
    <xf numFmtId="0" fontId="18" fillId="0" borderId="40" xfId="0" applyFont="1" applyBorder="1"/>
    <xf numFmtId="3" fontId="18" fillId="0" borderId="40" xfId="0" applyNumberFormat="1" applyFont="1" applyBorder="1"/>
    <xf numFmtId="3" fontId="27" fillId="33" borderId="40" xfId="0" applyNumberFormat="1" applyFont="1" applyFill="1" applyBorder="1"/>
    <xf numFmtId="3" fontId="27" fillId="0" borderId="40" xfId="0" applyNumberFormat="1" applyFont="1" applyBorder="1"/>
    <xf numFmtId="3" fontId="27" fillId="0" borderId="41" xfId="0" applyNumberFormat="1" applyFont="1" applyBorder="1"/>
    <xf numFmtId="3" fontId="32" fillId="0" borderId="14" xfId="0" applyNumberFormat="1" applyFont="1" applyBorder="1"/>
    <xf numFmtId="1" fontId="27" fillId="33" borderId="45" xfId="0" applyNumberFormat="1" applyFont="1" applyFill="1" applyBorder="1" applyAlignment="1">
      <alignment horizontal="center" wrapText="1"/>
    </xf>
    <xf numFmtId="1" fontId="27" fillId="33" borderId="46" xfId="0" applyNumberFormat="1" applyFont="1" applyFill="1" applyBorder="1" applyAlignment="1">
      <alignment horizontal="center" wrapText="1"/>
    </xf>
    <xf numFmtId="3" fontId="27" fillId="0" borderId="47" xfId="0" applyNumberFormat="1" applyFont="1" applyBorder="1"/>
    <xf numFmtId="3" fontId="27" fillId="0" borderId="48" xfId="0" applyNumberFormat="1" applyFont="1" applyBorder="1"/>
    <xf numFmtId="3" fontId="32" fillId="37" borderId="14" xfId="0" applyNumberFormat="1" applyFont="1" applyFill="1" applyBorder="1"/>
    <xf numFmtId="0" fontId="22" fillId="33" borderId="0" xfId="0" applyFont="1" applyFill="1"/>
    <xf numFmtId="0" fontId="22" fillId="34" borderId="0" xfId="0" applyFont="1" applyFill="1"/>
    <xf numFmtId="0" fontId="22" fillId="35" borderId="0" xfId="0" applyFont="1" applyFill="1"/>
    <xf numFmtId="3" fontId="18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27" fillId="0" borderId="33" xfId="0" applyNumberFormat="1" applyFont="1" applyBorder="1" applyAlignment="1">
      <alignment horizontal="center" vertical="center" wrapText="1"/>
    </xf>
    <xf numFmtId="3" fontId="27" fillId="0" borderId="35" xfId="0" applyNumberFormat="1" applyFont="1" applyBorder="1" applyAlignment="1">
      <alignment horizontal="center" vertical="center" wrapText="1"/>
    </xf>
    <xf numFmtId="3" fontId="27" fillId="0" borderId="30" xfId="0" applyNumberFormat="1" applyFont="1" applyBorder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 wrapText="1"/>
    </xf>
    <xf numFmtId="3" fontId="18" fillId="0" borderId="3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18" fillId="33" borderId="30" xfId="0" applyNumberFormat="1" applyFont="1" applyFill="1" applyBorder="1" applyAlignment="1">
      <alignment horizontal="center" vertical="center" wrapText="1"/>
    </xf>
    <xf numFmtId="3" fontId="18" fillId="33" borderId="0" xfId="0" applyNumberFormat="1" applyFont="1" applyFill="1" applyAlignment="1">
      <alignment horizontal="center" vertical="center" wrapText="1"/>
    </xf>
    <xf numFmtId="3" fontId="18" fillId="33" borderId="31" xfId="0" applyNumberFormat="1" applyFont="1" applyFill="1" applyBorder="1" applyAlignment="1">
      <alignment horizontal="center" vertical="center" wrapText="1"/>
    </xf>
    <xf numFmtId="3" fontId="18" fillId="33" borderId="42" xfId="0" applyNumberFormat="1" applyFont="1" applyFill="1" applyBorder="1" applyAlignment="1">
      <alignment horizontal="center" vertical="center" wrapText="1"/>
    </xf>
    <xf numFmtId="3" fontId="18" fillId="33" borderId="43" xfId="0" applyNumberFormat="1" applyFont="1" applyFill="1" applyBorder="1" applyAlignment="1">
      <alignment horizontal="center" vertical="center" wrapText="1"/>
    </xf>
    <xf numFmtId="3" fontId="18" fillId="33" borderId="32" xfId="0" applyNumberFormat="1" applyFont="1" applyFill="1" applyBorder="1" applyAlignment="1">
      <alignment horizontal="center" vertical="center" wrapText="1"/>
    </xf>
    <xf numFmtId="3" fontId="18" fillId="33" borderId="44" xfId="0" applyNumberFormat="1" applyFont="1" applyFill="1" applyBorder="1" applyAlignment="1">
      <alignment horizontal="center" vertical="center" wrapText="1"/>
    </xf>
    <xf numFmtId="3" fontId="18" fillId="33" borderId="20" xfId="0" applyNumberFormat="1" applyFont="1" applyFill="1" applyBorder="1" applyAlignment="1">
      <alignment horizontal="center" vertical="center" wrapText="1"/>
    </xf>
    <xf numFmtId="3" fontId="27" fillId="0" borderId="32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</cellXfs>
  <cellStyles count="44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luta" xfId="42" builtinId="4"/>
    <cellStyle name="Valuta 2" xfId="43" xr:uid="{00000000-0005-0000-0000-00002A000000}"/>
    <cellStyle name="Varselteks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8"/>
  <sheetViews>
    <sheetView topLeftCell="A12" workbookViewId="0">
      <selection activeCell="E38" sqref="E38"/>
    </sheetView>
  </sheetViews>
  <sheetFormatPr baseColWidth="10" defaultColWidth="11.42578125" defaultRowHeight="15" x14ac:dyDescent="0.25"/>
  <cols>
    <col min="1" max="1" width="6.140625" customWidth="1"/>
    <col min="2" max="2" width="17.5703125" bestFit="1" customWidth="1"/>
    <col min="3" max="3" width="17.5703125" customWidth="1"/>
    <col min="4" max="4" width="20.140625" customWidth="1"/>
    <col min="5" max="5" width="18.85546875" customWidth="1"/>
    <col min="6" max="6" width="18.7109375" customWidth="1"/>
    <col min="7" max="7" width="17.28515625" customWidth="1"/>
    <col min="8" max="8" width="1.42578125" customWidth="1"/>
    <col min="9" max="9" width="16.28515625" customWidth="1"/>
    <col min="10" max="10" width="14.28515625" customWidth="1"/>
    <col min="11" max="11" width="15.140625" customWidth="1"/>
    <col min="12" max="12" width="14.7109375" customWidth="1"/>
  </cols>
  <sheetData>
    <row r="2" spans="2:12" x14ac:dyDescent="0.25">
      <c r="B2" s="9" t="s">
        <v>0</v>
      </c>
      <c r="C2" s="9"/>
    </row>
    <row r="4" spans="2:12" x14ac:dyDescent="0.25">
      <c r="B4" s="10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4</v>
      </c>
    </row>
    <row r="5" spans="2:12" x14ac:dyDescent="0.25">
      <c r="C5" s="10" t="s">
        <v>7</v>
      </c>
      <c r="D5" s="13">
        <v>300</v>
      </c>
      <c r="E5" s="13">
        <v>500</v>
      </c>
      <c r="F5" s="13">
        <f>D5+E5</f>
        <v>800</v>
      </c>
      <c r="G5" s="14">
        <f>0.7*I5</f>
        <v>560</v>
      </c>
      <c r="H5" s="14">
        <f>0.3*I5</f>
        <v>240</v>
      </c>
      <c r="I5" s="14">
        <v>800</v>
      </c>
    </row>
    <row r="6" spans="2:12" x14ac:dyDescent="0.25">
      <c r="C6" s="10" t="s">
        <v>8</v>
      </c>
      <c r="D6" s="13">
        <v>600</v>
      </c>
      <c r="E6" s="13">
        <v>700</v>
      </c>
      <c r="F6" s="13">
        <f t="shared" ref="F6:F10" si="0">D6+E6</f>
        <v>1300</v>
      </c>
      <c r="G6" s="14">
        <f t="shared" ref="G6:G9" si="1">0.7*I6</f>
        <v>909.99999999999989</v>
      </c>
      <c r="H6" s="14">
        <f t="shared" ref="H6:H9" si="2">0.3*I6</f>
        <v>390</v>
      </c>
      <c r="I6" s="14">
        <v>1300</v>
      </c>
    </row>
    <row r="7" spans="2:12" x14ac:dyDescent="0.25">
      <c r="C7" s="10" t="s">
        <v>9</v>
      </c>
      <c r="D7" s="13">
        <v>600</v>
      </c>
      <c r="E7" s="13">
        <v>1150</v>
      </c>
      <c r="F7" s="13">
        <f t="shared" si="0"/>
        <v>1750</v>
      </c>
      <c r="G7" s="14">
        <f t="shared" si="1"/>
        <v>1225</v>
      </c>
      <c r="H7" s="14">
        <f t="shared" si="2"/>
        <v>525</v>
      </c>
      <c r="I7" s="14">
        <v>1750</v>
      </c>
    </row>
    <row r="8" spans="2:12" x14ac:dyDescent="0.25">
      <c r="C8" s="10" t="s">
        <v>10</v>
      </c>
      <c r="D8" s="13">
        <v>700</v>
      </c>
      <c r="E8" s="13">
        <v>1200</v>
      </c>
      <c r="F8" s="13">
        <f t="shared" si="0"/>
        <v>1900</v>
      </c>
      <c r="G8" s="14">
        <f t="shared" si="1"/>
        <v>1330</v>
      </c>
      <c r="H8" s="14">
        <f t="shared" si="2"/>
        <v>570</v>
      </c>
      <c r="I8" s="14">
        <v>1900</v>
      </c>
    </row>
    <row r="9" spans="2:12" x14ac:dyDescent="0.25">
      <c r="C9" s="10" t="s">
        <v>11</v>
      </c>
      <c r="D9" s="13">
        <v>700</v>
      </c>
      <c r="E9" s="13">
        <v>950</v>
      </c>
      <c r="F9" s="13">
        <f t="shared" si="0"/>
        <v>1650</v>
      </c>
      <c r="G9" s="14">
        <f t="shared" si="1"/>
        <v>1155</v>
      </c>
      <c r="H9" s="14">
        <f t="shared" si="2"/>
        <v>495</v>
      </c>
      <c r="I9" s="14">
        <v>1650</v>
      </c>
    </row>
    <row r="10" spans="2:12" x14ac:dyDescent="0.25">
      <c r="C10" s="10" t="s">
        <v>12</v>
      </c>
      <c r="D10" s="13">
        <v>250</v>
      </c>
      <c r="E10" s="13">
        <v>0</v>
      </c>
      <c r="F10" s="13">
        <f t="shared" si="0"/>
        <v>250</v>
      </c>
      <c r="G10" s="14">
        <v>0</v>
      </c>
      <c r="H10" s="14">
        <v>250</v>
      </c>
      <c r="I10" s="14">
        <v>250</v>
      </c>
    </row>
    <row r="11" spans="2:12" x14ac:dyDescent="0.25">
      <c r="C11" s="10"/>
      <c r="D11" s="13"/>
      <c r="E11" s="13"/>
      <c r="F11" s="13"/>
    </row>
    <row r="13" spans="2:12" x14ac:dyDescent="0.25">
      <c r="B13" s="10" t="s">
        <v>13</v>
      </c>
      <c r="D13" s="86" t="s">
        <v>14</v>
      </c>
      <c r="E13" s="86"/>
      <c r="F13" s="86"/>
      <c r="G13" s="87" t="s">
        <v>15</v>
      </c>
      <c r="H13" s="87"/>
      <c r="I13" s="87"/>
      <c r="J13" s="88" t="s">
        <v>16</v>
      </c>
      <c r="K13" s="88"/>
      <c r="L13" s="88"/>
    </row>
    <row r="14" spans="2:12" x14ac:dyDescent="0.25">
      <c r="D14" s="11" t="s">
        <v>17</v>
      </c>
      <c r="E14" s="11" t="s">
        <v>18</v>
      </c>
      <c r="F14" s="11" t="s">
        <v>19</v>
      </c>
      <c r="G14" s="11" t="s">
        <v>17</v>
      </c>
      <c r="H14" s="11" t="s">
        <v>18</v>
      </c>
      <c r="I14" s="11" t="s">
        <v>19</v>
      </c>
      <c r="J14" s="11" t="s">
        <v>17</v>
      </c>
      <c r="K14" s="11" t="s">
        <v>18</v>
      </c>
      <c r="L14" s="11" t="s">
        <v>19</v>
      </c>
    </row>
    <row r="15" spans="2:12" x14ac:dyDescent="0.25">
      <c r="C15" s="10" t="s">
        <v>20</v>
      </c>
      <c r="D15" s="40"/>
      <c r="E15" s="14">
        <v>0</v>
      </c>
      <c r="G15" s="40"/>
      <c r="H15" s="41"/>
      <c r="I15" s="41"/>
      <c r="J15" s="40">
        <v>1</v>
      </c>
      <c r="K15" s="14">
        <v>0</v>
      </c>
      <c r="L15" s="17">
        <f>J15*K15</f>
        <v>0</v>
      </c>
    </row>
    <row r="16" spans="2:12" x14ac:dyDescent="0.25">
      <c r="C16" s="10" t="s">
        <v>21</v>
      </c>
      <c r="D16" s="40"/>
      <c r="E16" s="14">
        <v>0</v>
      </c>
      <c r="G16" s="40"/>
      <c r="H16" s="41"/>
      <c r="I16" s="41"/>
      <c r="J16" s="40">
        <v>1</v>
      </c>
      <c r="K16" s="14">
        <v>0</v>
      </c>
      <c r="L16" s="17">
        <f t="shared" ref="L16:L34" si="3">J16*K16</f>
        <v>0</v>
      </c>
    </row>
    <row r="17" spans="3:12" x14ac:dyDescent="0.25">
      <c r="C17" s="10" t="s">
        <v>22</v>
      </c>
      <c r="D17" s="40"/>
      <c r="E17" s="14">
        <v>0</v>
      </c>
      <c r="G17" s="40"/>
      <c r="H17" s="41"/>
      <c r="I17" s="41"/>
      <c r="J17" s="40"/>
      <c r="K17" s="14">
        <v>0</v>
      </c>
      <c r="L17" s="17">
        <f t="shared" si="3"/>
        <v>0</v>
      </c>
    </row>
    <row r="18" spans="3:12" x14ac:dyDescent="0.25">
      <c r="C18" s="10">
        <v>2009</v>
      </c>
      <c r="D18" s="40">
        <v>1</v>
      </c>
      <c r="E18" s="14">
        <v>6000</v>
      </c>
      <c r="G18" s="40"/>
      <c r="H18" s="41"/>
      <c r="I18" s="41"/>
      <c r="J18" s="40"/>
      <c r="K18" s="14"/>
      <c r="L18" s="17"/>
    </row>
    <row r="19" spans="3:12" x14ac:dyDescent="0.25">
      <c r="C19" s="10">
        <v>2008</v>
      </c>
      <c r="D19" s="40">
        <v>1</v>
      </c>
      <c r="E19" s="14">
        <v>6000</v>
      </c>
      <c r="G19" s="40"/>
      <c r="H19" s="41"/>
      <c r="I19" s="41"/>
      <c r="J19" s="40"/>
      <c r="K19" s="14"/>
      <c r="L19" s="17"/>
    </row>
    <row r="20" spans="3:12" x14ac:dyDescent="0.25">
      <c r="C20" s="10">
        <v>2007</v>
      </c>
      <c r="D20" s="40">
        <v>1</v>
      </c>
      <c r="E20" s="14">
        <v>6000</v>
      </c>
      <c r="G20" s="40"/>
      <c r="H20" s="41"/>
      <c r="I20" s="41"/>
      <c r="J20" s="40"/>
      <c r="K20" s="14"/>
      <c r="L20" s="17"/>
    </row>
    <row r="21" spans="3:12" x14ac:dyDescent="0.25">
      <c r="C21" s="10">
        <v>2006</v>
      </c>
      <c r="D21" s="40">
        <v>1</v>
      </c>
      <c r="E21" s="14">
        <v>6000</v>
      </c>
      <c r="G21" s="40"/>
      <c r="H21" s="41"/>
      <c r="I21" s="41">
        <v>10000</v>
      </c>
      <c r="J21" s="40"/>
      <c r="K21" s="14">
        <v>0</v>
      </c>
      <c r="L21" s="17">
        <f t="shared" si="3"/>
        <v>0</v>
      </c>
    </row>
    <row r="22" spans="3:12" x14ac:dyDescent="0.25">
      <c r="C22" s="10">
        <v>2005</v>
      </c>
      <c r="D22" s="40">
        <v>1</v>
      </c>
      <c r="E22" s="14">
        <v>7500</v>
      </c>
      <c r="G22" s="40"/>
      <c r="H22" s="41"/>
      <c r="I22" s="41">
        <v>5000</v>
      </c>
      <c r="J22" s="40"/>
      <c r="K22" s="14">
        <v>0</v>
      </c>
      <c r="L22" s="17">
        <f t="shared" si="3"/>
        <v>0</v>
      </c>
    </row>
    <row r="23" spans="3:12" x14ac:dyDescent="0.25">
      <c r="C23" s="10">
        <v>2004</v>
      </c>
      <c r="D23" s="40">
        <v>1</v>
      </c>
      <c r="E23" s="14">
        <v>11000</v>
      </c>
      <c r="G23" s="40"/>
      <c r="H23" s="41"/>
      <c r="I23" s="41">
        <v>10000</v>
      </c>
      <c r="J23" s="40"/>
      <c r="K23" s="14">
        <v>0</v>
      </c>
      <c r="L23" s="17">
        <f t="shared" si="3"/>
        <v>0</v>
      </c>
    </row>
    <row r="24" spans="3:12" x14ac:dyDescent="0.25">
      <c r="C24" s="10">
        <v>2003</v>
      </c>
      <c r="D24" s="40">
        <v>1</v>
      </c>
      <c r="E24" s="14">
        <v>14000</v>
      </c>
      <c r="G24" s="40">
        <v>1</v>
      </c>
      <c r="H24" s="41"/>
      <c r="I24" s="41">
        <v>0</v>
      </c>
      <c r="J24" s="40"/>
      <c r="K24" s="14">
        <v>0</v>
      </c>
      <c r="L24" s="17">
        <f t="shared" si="3"/>
        <v>0</v>
      </c>
    </row>
    <row r="25" spans="3:12" x14ac:dyDescent="0.25">
      <c r="C25" s="10">
        <v>2002</v>
      </c>
      <c r="D25" s="40">
        <v>0</v>
      </c>
      <c r="E25" s="14">
        <v>0</v>
      </c>
      <c r="G25" s="40"/>
      <c r="H25" s="41"/>
      <c r="I25" s="41"/>
      <c r="J25" s="40"/>
      <c r="K25" s="14">
        <v>0</v>
      </c>
      <c r="L25" s="17">
        <f t="shared" si="3"/>
        <v>0</v>
      </c>
    </row>
    <row r="26" spans="3:12" x14ac:dyDescent="0.25">
      <c r="C26" s="10">
        <v>2001</v>
      </c>
      <c r="D26" s="40">
        <v>1</v>
      </c>
      <c r="E26" s="14">
        <v>20000</v>
      </c>
      <c r="G26" s="40"/>
      <c r="H26" s="41"/>
      <c r="I26" s="41"/>
      <c r="J26" s="40"/>
      <c r="K26" s="14"/>
      <c r="L26" s="17"/>
    </row>
    <row r="27" spans="3:12" x14ac:dyDescent="0.25">
      <c r="C27" s="10">
        <v>2000</v>
      </c>
      <c r="D27" s="40">
        <v>0</v>
      </c>
      <c r="E27" s="14">
        <v>0</v>
      </c>
      <c r="G27" s="40"/>
      <c r="H27" s="41"/>
      <c r="I27" s="41"/>
      <c r="J27" s="40"/>
      <c r="K27" s="14"/>
      <c r="L27" s="17"/>
    </row>
    <row r="28" spans="3:12" x14ac:dyDescent="0.25">
      <c r="C28" s="10" t="s">
        <v>23</v>
      </c>
      <c r="D28" s="40">
        <v>1</v>
      </c>
      <c r="E28" s="14">
        <v>0</v>
      </c>
      <c r="G28" s="40">
        <v>3</v>
      </c>
      <c r="H28" s="41">
        <v>10000</v>
      </c>
      <c r="I28" s="41">
        <v>30000</v>
      </c>
      <c r="J28" s="40"/>
      <c r="K28" s="14">
        <v>0</v>
      </c>
      <c r="L28" s="17">
        <f t="shared" si="3"/>
        <v>0</v>
      </c>
    </row>
    <row r="29" spans="3:12" x14ac:dyDescent="0.25">
      <c r="C29" s="10" t="s">
        <v>24</v>
      </c>
      <c r="D29" s="40">
        <v>1</v>
      </c>
      <c r="E29" s="14">
        <v>0</v>
      </c>
      <c r="G29" s="40">
        <v>1</v>
      </c>
      <c r="H29" s="41">
        <v>20000</v>
      </c>
      <c r="I29" s="41">
        <v>20000</v>
      </c>
      <c r="J29" s="40"/>
      <c r="K29" s="14">
        <v>0</v>
      </c>
      <c r="L29" s="17">
        <f t="shared" si="3"/>
        <v>0</v>
      </c>
    </row>
    <row r="30" spans="3:12" x14ac:dyDescent="0.25">
      <c r="C30" s="10" t="s">
        <v>25</v>
      </c>
      <c r="D30" s="40"/>
      <c r="E30" s="14">
        <v>0</v>
      </c>
      <c r="G30" s="40">
        <v>1</v>
      </c>
      <c r="H30" s="41">
        <v>25000</v>
      </c>
      <c r="I30" s="41">
        <v>25000</v>
      </c>
      <c r="J30" s="40"/>
      <c r="K30" s="14">
        <v>0</v>
      </c>
      <c r="L30" s="17">
        <f t="shared" si="3"/>
        <v>0</v>
      </c>
    </row>
    <row r="31" spans="3:12" x14ac:dyDescent="0.25">
      <c r="C31" s="10" t="s">
        <v>26</v>
      </c>
      <c r="D31" s="40"/>
      <c r="E31" s="14">
        <v>0</v>
      </c>
      <c r="G31" s="40">
        <v>1</v>
      </c>
      <c r="H31" s="41">
        <v>30000</v>
      </c>
      <c r="I31" s="41">
        <v>30000</v>
      </c>
      <c r="J31" s="40"/>
      <c r="K31" s="14">
        <v>0</v>
      </c>
      <c r="L31" s="17">
        <f t="shared" si="3"/>
        <v>0</v>
      </c>
    </row>
    <row r="32" spans="3:12" x14ac:dyDescent="0.25">
      <c r="C32" s="10" t="s">
        <v>27</v>
      </c>
      <c r="D32" s="40"/>
      <c r="E32" s="14">
        <v>0</v>
      </c>
      <c r="G32" s="40">
        <v>1</v>
      </c>
      <c r="H32" s="41">
        <v>5000</v>
      </c>
      <c r="I32" s="41">
        <v>0</v>
      </c>
      <c r="J32" s="40"/>
      <c r="K32" s="14">
        <v>0</v>
      </c>
      <c r="L32" s="17">
        <f t="shared" si="3"/>
        <v>0</v>
      </c>
    </row>
    <row r="33" spans="3:12" x14ac:dyDescent="0.25">
      <c r="C33" s="10" t="s">
        <v>28</v>
      </c>
      <c r="D33" s="40">
        <v>1</v>
      </c>
      <c r="E33" s="14">
        <v>0</v>
      </c>
      <c r="G33" s="40">
        <v>1</v>
      </c>
      <c r="H33" s="41">
        <v>5000</v>
      </c>
      <c r="I33" s="41">
        <v>5000</v>
      </c>
      <c r="J33" s="40"/>
      <c r="K33" s="14">
        <v>0</v>
      </c>
      <c r="L33" s="17">
        <f t="shared" si="3"/>
        <v>0</v>
      </c>
    </row>
    <row r="34" spans="3:12" x14ac:dyDescent="0.25">
      <c r="C34" s="10" t="s">
        <v>29</v>
      </c>
      <c r="D34" s="40"/>
      <c r="E34" s="14">
        <v>0</v>
      </c>
      <c r="G34" s="40">
        <v>1</v>
      </c>
      <c r="H34" s="41">
        <v>0</v>
      </c>
      <c r="I34" s="41">
        <v>0</v>
      </c>
      <c r="J34" s="40"/>
      <c r="K34" s="14">
        <v>0</v>
      </c>
      <c r="L34" s="17">
        <f t="shared" si="3"/>
        <v>0</v>
      </c>
    </row>
    <row r="35" spans="3:12" x14ac:dyDescent="0.25">
      <c r="C35" s="10" t="s">
        <v>30</v>
      </c>
      <c r="D35" s="40"/>
      <c r="E35" s="14">
        <v>0</v>
      </c>
      <c r="G35" s="40"/>
      <c r="H35" s="41">
        <v>20000</v>
      </c>
      <c r="I35" s="41">
        <v>0</v>
      </c>
      <c r="J35" s="40"/>
      <c r="K35" s="14"/>
      <c r="L35" s="17"/>
    </row>
    <row r="36" spans="3:12" x14ac:dyDescent="0.25">
      <c r="C36" s="15" t="s">
        <v>19</v>
      </c>
      <c r="D36" s="18">
        <f t="shared" ref="D36:L36" si="4">SUM(D15:D35)</f>
        <v>11</v>
      </c>
      <c r="E36" s="19">
        <f t="shared" si="4"/>
        <v>76500</v>
      </c>
      <c r="F36" s="9">
        <f t="shared" si="4"/>
        <v>0</v>
      </c>
      <c r="G36" s="18">
        <f t="shared" si="4"/>
        <v>10</v>
      </c>
      <c r="H36" s="19">
        <f t="shared" si="4"/>
        <v>115000</v>
      </c>
      <c r="I36" s="9">
        <f t="shared" si="4"/>
        <v>135000</v>
      </c>
      <c r="J36" s="18">
        <f t="shared" si="4"/>
        <v>2</v>
      </c>
      <c r="K36" s="16">
        <f t="shared" si="4"/>
        <v>0</v>
      </c>
      <c r="L36" s="16">
        <f t="shared" si="4"/>
        <v>0</v>
      </c>
    </row>
    <row r="37" spans="3:12" x14ac:dyDescent="0.25">
      <c r="E37" s="14">
        <v>12000</v>
      </c>
      <c r="F37" t="s">
        <v>31</v>
      </c>
    </row>
    <row r="38" spans="3:12" x14ac:dyDescent="0.25">
      <c r="E38" s="48">
        <f>SUM(E36:E37)</f>
        <v>88500</v>
      </c>
    </row>
  </sheetData>
  <mergeCells count="3">
    <mergeCell ref="D13:F13"/>
    <mergeCell ref="G13:I13"/>
    <mergeCell ref="J13:L13"/>
  </mergeCells>
  <pageMargins left="0.7" right="0.7" top="0.75" bottom="0.75" header="0.3" footer="0.3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X98"/>
  <sheetViews>
    <sheetView topLeftCell="A49" workbookViewId="0">
      <selection activeCell="W35" sqref="W35"/>
    </sheetView>
  </sheetViews>
  <sheetFormatPr baseColWidth="10" defaultColWidth="11.42578125" defaultRowHeight="12.75" x14ac:dyDescent="0.2"/>
  <cols>
    <col min="1" max="1" width="6" style="34" customWidth="1"/>
    <col min="2" max="2" width="7.140625" style="8" customWidth="1"/>
    <col min="3" max="3" width="35.5703125" style="34" customWidth="1"/>
    <col min="4" max="5" width="9.7109375" style="3" hidden="1" customWidth="1"/>
    <col min="6" max="7" width="9.7109375" style="3" customWidth="1"/>
    <col min="8" max="9" width="9.7109375" style="3" hidden="1" customWidth="1"/>
    <col min="10" max="11" width="9.7109375" style="3" customWidth="1"/>
    <col min="12" max="13" width="9.7109375" style="3" hidden="1" customWidth="1"/>
    <col min="14" max="15" width="9.7109375" style="3" customWidth="1"/>
    <col min="16" max="17" width="9.7109375" style="3" hidden="1" customWidth="1"/>
    <col min="18" max="19" width="9.7109375" style="3" customWidth="1"/>
    <col min="20" max="21" width="9.7109375" style="3" hidden="1" customWidth="1"/>
    <col min="22" max="23" width="9.7109375" style="3" customWidth="1"/>
    <col min="24" max="24" width="64.28515625" style="34" bestFit="1" customWidth="1"/>
    <col min="25" max="16384" width="11.42578125" style="34"/>
  </cols>
  <sheetData>
    <row r="1" spans="2:24" ht="13.5" thickBot="1" x14ac:dyDescent="0.25"/>
    <row r="2" spans="2:24" s="1" customFormat="1" ht="12.75" customHeight="1" x14ac:dyDescent="0.2">
      <c r="B2" s="93" t="s">
        <v>32</v>
      </c>
      <c r="C2" s="94"/>
      <c r="D2" s="89" t="s">
        <v>33</v>
      </c>
      <c r="E2" s="89"/>
      <c r="F2" s="89"/>
      <c r="G2" s="94"/>
      <c r="H2" s="89" t="s">
        <v>16</v>
      </c>
      <c r="I2" s="89"/>
      <c r="J2" s="89"/>
      <c r="K2" s="98"/>
      <c r="L2" s="89" t="s">
        <v>14</v>
      </c>
      <c r="M2" s="89"/>
      <c r="N2" s="89"/>
      <c r="O2" s="94"/>
      <c r="P2" s="89" t="s">
        <v>34</v>
      </c>
      <c r="Q2" s="89"/>
      <c r="R2" s="89"/>
      <c r="S2" s="98"/>
      <c r="T2" s="89" t="s">
        <v>35</v>
      </c>
      <c r="U2" s="89"/>
      <c r="V2" s="89"/>
      <c r="W2" s="90"/>
    </row>
    <row r="3" spans="2:24" s="1" customFormat="1" ht="12.75" customHeight="1" x14ac:dyDescent="0.2">
      <c r="B3" s="95"/>
      <c r="C3" s="96"/>
      <c r="D3" s="91"/>
      <c r="E3" s="91"/>
      <c r="F3" s="91"/>
      <c r="G3" s="91"/>
      <c r="H3" s="99"/>
      <c r="I3" s="99"/>
      <c r="J3" s="99"/>
      <c r="K3" s="99"/>
      <c r="L3" s="91"/>
      <c r="M3" s="91"/>
      <c r="N3" s="91"/>
      <c r="O3" s="91"/>
      <c r="P3" s="99"/>
      <c r="Q3" s="99"/>
      <c r="R3" s="99"/>
      <c r="S3" s="99"/>
      <c r="T3" s="91"/>
      <c r="U3" s="91"/>
      <c r="V3" s="91"/>
      <c r="W3" s="92"/>
    </row>
    <row r="4" spans="2:24" s="1" customFormat="1" x14ac:dyDescent="0.2">
      <c r="B4" s="97"/>
      <c r="C4" s="91"/>
      <c r="D4" s="7" t="s">
        <v>36</v>
      </c>
      <c r="E4" s="7" t="s">
        <v>37</v>
      </c>
      <c r="F4" s="7" t="s">
        <v>38</v>
      </c>
      <c r="G4" s="7" t="s">
        <v>39</v>
      </c>
      <c r="H4" s="7" t="s">
        <v>36</v>
      </c>
      <c r="I4" s="7" t="s">
        <v>37</v>
      </c>
      <c r="J4" s="7" t="s">
        <v>38</v>
      </c>
      <c r="K4" s="7" t="s">
        <v>39</v>
      </c>
      <c r="L4" s="7" t="s">
        <v>36</v>
      </c>
      <c r="M4" s="7" t="s">
        <v>37</v>
      </c>
      <c r="N4" s="7" t="s">
        <v>38</v>
      </c>
      <c r="O4" s="7" t="s">
        <v>39</v>
      </c>
      <c r="P4" s="7" t="s">
        <v>36</v>
      </c>
      <c r="Q4" s="7" t="s">
        <v>37</v>
      </c>
      <c r="R4" s="7" t="s">
        <v>38</v>
      </c>
      <c r="S4" s="7" t="s">
        <v>39</v>
      </c>
      <c r="T4" s="7" t="s">
        <v>36</v>
      </c>
      <c r="U4" s="7" t="s">
        <v>37</v>
      </c>
      <c r="V4" s="7" t="s">
        <v>38</v>
      </c>
      <c r="W4" s="43" t="s">
        <v>39</v>
      </c>
    </row>
    <row r="5" spans="2:24" x14ac:dyDescent="0.2">
      <c r="B5" s="20">
        <v>3080</v>
      </c>
      <c r="C5" s="35" t="s">
        <v>40</v>
      </c>
      <c r="D5" s="36">
        <v>1291</v>
      </c>
      <c r="E5" s="36"/>
      <c r="F5" s="36"/>
      <c r="G5" s="36"/>
      <c r="H5" s="28"/>
      <c r="I5" s="28"/>
      <c r="J5" s="28"/>
      <c r="K5" s="28"/>
      <c r="L5" s="36"/>
      <c r="M5" s="36"/>
      <c r="N5" s="36"/>
      <c r="O5" s="36"/>
      <c r="P5" s="28"/>
      <c r="Q5" s="28"/>
      <c r="R5" s="28"/>
      <c r="S5" s="28"/>
      <c r="T5" s="36"/>
      <c r="U5" s="32"/>
      <c r="V5" s="32"/>
      <c r="W5" s="21"/>
    </row>
    <row r="6" spans="2:24" x14ac:dyDescent="0.2">
      <c r="B6" s="20">
        <v>3110</v>
      </c>
      <c r="C6" s="35" t="s">
        <v>41</v>
      </c>
      <c r="D6" s="36">
        <v>265000</v>
      </c>
      <c r="E6" s="36">
        <v>265000</v>
      </c>
      <c r="F6" s="36">
        <v>225000</v>
      </c>
      <c r="G6" s="36">
        <v>230000</v>
      </c>
      <c r="H6" s="28"/>
      <c r="I6" s="28"/>
      <c r="J6" s="28"/>
      <c r="K6" s="28"/>
      <c r="L6" s="36"/>
      <c r="M6" s="36"/>
      <c r="N6" s="36"/>
      <c r="O6" s="36"/>
      <c r="P6" s="28"/>
      <c r="Q6" s="28"/>
      <c r="R6" s="28"/>
      <c r="S6" s="28"/>
      <c r="T6" s="36"/>
      <c r="U6" s="32"/>
      <c r="V6" s="32"/>
      <c r="W6" s="21"/>
      <c r="X6" s="34" t="s">
        <v>42</v>
      </c>
    </row>
    <row r="7" spans="2:24" x14ac:dyDescent="0.2">
      <c r="B7" s="20">
        <v>3120</v>
      </c>
      <c r="C7" s="35" t="s">
        <v>43</v>
      </c>
      <c r="D7" s="36"/>
      <c r="E7" s="36"/>
      <c r="F7" s="36"/>
      <c r="G7" s="36"/>
      <c r="H7" s="28"/>
      <c r="I7" s="28"/>
      <c r="J7" s="28"/>
      <c r="K7" s="28"/>
      <c r="L7" s="36">
        <v>10000</v>
      </c>
      <c r="M7" s="36"/>
      <c r="N7" s="36">
        <v>29000</v>
      </c>
      <c r="O7" s="36"/>
      <c r="P7" s="28">
        <v>32000</v>
      </c>
      <c r="Q7" s="28">
        <v>28000</v>
      </c>
      <c r="R7" s="28">
        <v>17800</v>
      </c>
      <c r="S7" s="28">
        <v>30000</v>
      </c>
      <c r="T7" s="36"/>
      <c r="U7" s="32"/>
      <c r="V7" s="32"/>
      <c r="W7" s="21"/>
    </row>
    <row r="8" spans="2:24" x14ac:dyDescent="0.2">
      <c r="B8" s="20">
        <v>3125</v>
      </c>
      <c r="C8" s="35" t="s">
        <v>44</v>
      </c>
      <c r="D8" s="36">
        <v>75000</v>
      </c>
      <c r="E8" s="36">
        <v>80000</v>
      </c>
      <c r="F8" s="36">
        <v>93000</v>
      </c>
      <c r="G8" s="36">
        <v>80000</v>
      </c>
      <c r="H8" s="28"/>
      <c r="I8" s="28"/>
      <c r="J8" s="28"/>
      <c r="K8" s="28"/>
      <c r="L8" s="36"/>
      <c r="M8" s="36"/>
      <c r="N8" s="36"/>
      <c r="O8" s="36"/>
      <c r="P8" s="28"/>
      <c r="Q8" s="28"/>
      <c r="R8" s="28"/>
      <c r="S8" s="28"/>
      <c r="T8" s="36"/>
      <c r="U8" s="32"/>
      <c r="V8" s="32"/>
      <c r="W8" s="21"/>
    </row>
    <row r="9" spans="2:24" x14ac:dyDescent="0.2">
      <c r="B9" s="20">
        <v>3210</v>
      </c>
      <c r="C9" s="35" t="s">
        <v>45</v>
      </c>
      <c r="D9" s="36">
        <v>14394</v>
      </c>
      <c r="E9" s="36">
        <v>15514</v>
      </c>
      <c r="F9" s="36">
        <v>18669</v>
      </c>
      <c r="G9" s="36">
        <v>15000</v>
      </c>
      <c r="H9" s="28"/>
      <c r="I9" s="28"/>
      <c r="J9" s="28"/>
      <c r="K9" s="28"/>
      <c r="L9" s="36">
        <v>124284</v>
      </c>
      <c r="M9" s="36">
        <v>126624</v>
      </c>
      <c r="N9" s="36">
        <v>152045</v>
      </c>
      <c r="O9" s="36">
        <v>125000</v>
      </c>
      <c r="P9" s="28">
        <v>114306</v>
      </c>
      <c r="Q9" s="28">
        <v>154584</v>
      </c>
      <c r="R9" s="28">
        <v>153807</v>
      </c>
      <c r="S9" s="28">
        <v>156000</v>
      </c>
      <c r="T9" s="36"/>
      <c r="U9" s="32"/>
      <c r="V9" s="32"/>
      <c r="W9" s="21"/>
      <c r="X9" s="42"/>
    </row>
    <row r="10" spans="2:24" x14ac:dyDescent="0.2">
      <c r="B10" s="20">
        <v>3220</v>
      </c>
      <c r="C10" s="35" t="s">
        <v>46</v>
      </c>
      <c r="D10" s="36"/>
      <c r="E10" s="36"/>
      <c r="F10" s="36"/>
      <c r="G10" s="36"/>
      <c r="H10" s="28"/>
      <c r="I10" s="28"/>
      <c r="J10" s="28"/>
      <c r="K10" s="28"/>
      <c r="L10" s="36">
        <v>84354</v>
      </c>
      <c r="M10" s="36">
        <v>90252</v>
      </c>
      <c r="N10" s="36">
        <v>108291</v>
      </c>
      <c r="O10" s="36">
        <v>90000</v>
      </c>
      <c r="P10" s="28">
        <v>22943</v>
      </c>
      <c r="Q10" s="28">
        <v>24478</v>
      </c>
      <c r="R10" s="28">
        <v>21702</v>
      </c>
      <c r="S10" s="28">
        <v>25000</v>
      </c>
      <c r="T10" s="36"/>
      <c r="U10" s="32"/>
      <c r="V10" s="32"/>
      <c r="W10" s="21"/>
    </row>
    <row r="11" spans="2:24" x14ac:dyDescent="0.2">
      <c r="B11" s="20">
        <v>3300</v>
      </c>
      <c r="C11" s="35" t="s">
        <v>47</v>
      </c>
      <c r="D11" s="36"/>
      <c r="E11" s="36"/>
      <c r="F11" s="36">
        <v>1800</v>
      </c>
      <c r="G11" s="36"/>
      <c r="H11" s="28"/>
      <c r="I11" s="28"/>
      <c r="J11" s="28"/>
      <c r="K11" s="28"/>
      <c r="L11" s="36"/>
      <c r="M11" s="36"/>
      <c r="N11" s="36"/>
      <c r="O11" s="36"/>
      <c r="P11" s="28"/>
      <c r="Q11" s="28"/>
      <c r="R11" s="28"/>
      <c r="S11" s="28"/>
      <c r="T11" s="36"/>
      <c r="U11" s="32"/>
      <c r="V11" s="32"/>
      <c r="W11" s="21"/>
    </row>
    <row r="12" spans="2:24" x14ac:dyDescent="0.2">
      <c r="B12" s="20">
        <v>3310</v>
      </c>
      <c r="C12" s="35" t="s">
        <v>48</v>
      </c>
      <c r="D12" s="36"/>
      <c r="E12" s="36"/>
      <c r="F12" s="36"/>
      <c r="G12" s="36"/>
      <c r="H12" s="28"/>
      <c r="I12" s="28"/>
      <c r="J12" s="28"/>
      <c r="K12" s="28"/>
      <c r="L12" s="36">
        <v>14070</v>
      </c>
      <c r="M12" s="36">
        <v>20885</v>
      </c>
      <c r="N12" s="36">
        <v>16563</v>
      </c>
      <c r="O12" s="36">
        <v>20000</v>
      </c>
      <c r="P12" s="28"/>
      <c r="Q12" s="28"/>
      <c r="R12" s="28"/>
      <c r="S12" s="28"/>
      <c r="T12" s="36"/>
      <c r="U12" s="32"/>
      <c r="V12" s="32"/>
      <c r="W12" s="21"/>
    </row>
    <row r="13" spans="2:24" x14ac:dyDescent="0.2">
      <c r="B13" s="20">
        <v>3320</v>
      </c>
      <c r="C13" s="35" t="s">
        <v>49</v>
      </c>
      <c r="D13" s="36">
        <v>20298</v>
      </c>
      <c r="E13" s="36">
        <v>19364</v>
      </c>
      <c r="F13" s="36">
        <v>18510</v>
      </c>
      <c r="G13" s="36">
        <v>20000</v>
      </c>
      <c r="H13" s="28"/>
      <c r="I13" s="28"/>
      <c r="J13" s="28"/>
      <c r="K13" s="28"/>
      <c r="L13" s="36">
        <v>19373</v>
      </c>
      <c r="M13" s="36"/>
      <c r="N13" s="36"/>
      <c r="O13" s="36"/>
      <c r="P13" s="28">
        <v>46500</v>
      </c>
      <c r="Q13" s="28">
        <v>59710</v>
      </c>
      <c r="R13" s="28">
        <v>38500</v>
      </c>
      <c r="S13" s="28">
        <v>60000</v>
      </c>
      <c r="T13" s="36"/>
      <c r="U13" s="32"/>
      <c r="V13" s="32"/>
      <c r="W13" s="21"/>
      <c r="X13" s="34" t="s">
        <v>50</v>
      </c>
    </row>
    <row r="14" spans="2:24" x14ac:dyDescent="0.2">
      <c r="B14" s="20">
        <v>3325</v>
      </c>
      <c r="C14" s="35" t="s">
        <v>51</v>
      </c>
      <c r="D14" s="36"/>
      <c r="E14" s="36"/>
      <c r="F14" s="36"/>
      <c r="G14" s="36"/>
      <c r="H14" s="28"/>
      <c r="I14" s="28"/>
      <c r="J14" s="28"/>
      <c r="K14" s="28"/>
      <c r="L14" s="36">
        <v>668599</v>
      </c>
      <c r="M14" s="36">
        <v>716442</v>
      </c>
      <c r="N14" s="36">
        <v>836230</v>
      </c>
      <c r="O14" s="36">
        <v>700000</v>
      </c>
      <c r="P14" s="28">
        <v>14400</v>
      </c>
      <c r="Q14" s="28">
        <v>10400</v>
      </c>
      <c r="R14" s="28">
        <v>44300</v>
      </c>
      <c r="S14" s="28"/>
      <c r="T14" s="36"/>
      <c r="U14" s="32"/>
      <c r="V14" s="32"/>
      <c r="W14" s="21"/>
    </row>
    <row r="15" spans="2:24" x14ac:dyDescent="0.2">
      <c r="B15" s="20">
        <v>3400</v>
      </c>
      <c r="C15" s="35" t="s">
        <v>52</v>
      </c>
      <c r="D15" s="36">
        <v>86060</v>
      </c>
      <c r="E15" s="36">
        <v>166218</v>
      </c>
      <c r="F15" s="36">
        <v>176717</v>
      </c>
      <c r="G15" s="36">
        <v>100000</v>
      </c>
      <c r="H15" s="28"/>
      <c r="I15" s="28"/>
      <c r="J15" s="28"/>
      <c r="K15" s="28"/>
      <c r="L15" s="36"/>
      <c r="M15" s="36"/>
      <c r="N15" s="36"/>
      <c r="O15" s="36"/>
      <c r="P15" s="28"/>
      <c r="Q15" s="28"/>
      <c r="R15" s="28"/>
      <c r="S15" s="28"/>
      <c r="T15" s="36"/>
      <c r="U15" s="32"/>
      <c r="V15" s="32"/>
      <c r="W15" s="21"/>
      <c r="X15" s="34" t="s">
        <v>53</v>
      </c>
    </row>
    <row r="16" spans="2:24" x14ac:dyDescent="0.2">
      <c r="B16" s="20">
        <v>3410</v>
      </c>
      <c r="C16" s="35" t="s">
        <v>54</v>
      </c>
      <c r="D16" s="36">
        <v>1617000</v>
      </c>
      <c r="E16" s="36">
        <v>943000</v>
      </c>
      <c r="F16" s="36">
        <v>2004000</v>
      </c>
      <c r="G16" s="36">
        <v>950000</v>
      </c>
      <c r="H16" s="28"/>
      <c r="I16" s="28"/>
      <c r="J16" s="28"/>
      <c r="K16" s="28"/>
      <c r="L16" s="36"/>
      <c r="M16" s="36"/>
      <c r="N16" s="36"/>
      <c r="O16" s="36"/>
      <c r="P16" s="28"/>
      <c r="Q16" s="28"/>
      <c r="R16" s="28"/>
      <c r="S16" s="28"/>
      <c r="T16" s="36"/>
      <c r="U16" s="32"/>
      <c r="V16" s="32"/>
      <c r="W16" s="21"/>
      <c r="X16" s="34" t="s">
        <v>55</v>
      </c>
    </row>
    <row r="17" spans="2:24" x14ac:dyDescent="0.2">
      <c r="B17" s="20">
        <v>3442</v>
      </c>
      <c r="C17" s="35" t="s">
        <v>56</v>
      </c>
      <c r="D17" s="36"/>
      <c r="E17" s="36"/>
      <c r="F17" s="36"/>
      <c r="G17" s="36"/>
      <c r="H17" s="28"/>
      <c r="I17" s="28"/>
      <c r="J17" s="28"/>
      <c r="K17" s="28"/>
      <c r="L17" s="36"/>
      <c r="M17" s="36">
        <v>4000</v>
      </c>
      <c r="N17" s="36">
        <v>9120</v>
      </c>
      <c r="O17" s="36"/>
      <c r="P17" s="28"/>
      <c r="Q17" s="28">
        <v>4604</v>
      </c>
      <c r="R17" s="28">
        <v>5859</v>
      </c>
      <c r="S17" s="28"/>
      <c r="T17" s="36"/>
      <c r="U17" s="32"/>
      <c r="V17" s="32"/>
      <c r="W17" s="21"/>
      <c r="X17" s="34" t="s">
        <v>57</v>
      </c>
    </row>
    <row r="18" spans="2:24" x14ac:dyDescent="0.2">
      <c r="B18" s="20">
        <v>3500</v>
      </c>
      <c r="C18" s="35" t="s">
        <v>58</v>
      </c>
      <c r="D18" s="36"/>
      <c r="E18" s="36"/>
      <c r="F18" s="36">
        <v>1000</v>
      </c>
      <c r="G18" s="36"/>
      <c r="H18" s="28"/>
      <c r="I18" s="28"/>
      <c r="J18" s="28"/>
      <c r="K18" s="28"/>
      <c r="L18" s="36"/>
      <c r="M18" s="36"/>
      <c r="N18" s="36"/>
      <c r="O18" s="36"/>
      <c r="P18" s="28"/>
      <c r="Q18" s="28"/>
      <c r="R18" s="28"/>
      <c r="S18" s="28"/>
      <c r="T18" s="36"/>
      <c r="U18" s="32"/>
      <c r="V18" s="32"/>
      <c r="W18" s="21"/>
    </row>
    <row r="19" spans="2:24" x14ac:dyDescent="0.2">
      <c r="B19" s="20">
        <v>3600</v>
      </c>
      <c r="C19" s="35" t="s">
        <v>59</v>
      </c>
      <c r="D19" s="36">
        <v>41050</v>
      </c>
      <c r="E19" s="36">
        <v>37850</v>
      </c>
      <c r="F19" s="36">
        <v>37500</v>
      </c>
      <c r="G19" s="36">
        <v>40000</v>
      </c>
      <c r="H19" s="28"/>
      <c r="I19" s="28"/>
      <c r="J19" s="28"/>
      <c r="K19" s="28"/>
      <c r="L19" s="36"/>
      <c r="M19" s="36"/>
      <c r="N19" s="36"/>
      <c r="O19" s="36"/>
      <c r="P19" s="28"/>
      <c r="Q19" s="28"/>
      <c r="R19" s="28"/>
      <c r="S19" s="28"/>
      <c r="T19" s="36"/>
      <c r="U19" s="32"/>
      <c r="V19" s="32"/>
      <c r="W19" s="21"/>
    </row>
    <row r="20" spans="2:24" x14ac:dyDescent="0.2">
      <c r="B20" s="20">
        <v>3605</v>
      </c>
      <c r="C20" s="35" t="s">
        <v>60</v>
      </c>
      <c r="D20" s="36">
        <v>42000</v>
      </c>
      <c r="E20" s="36">
        <v>31475</v>
      </c>
      <c r="F20" s="36">
        <v>8700</v>
      </c>
      <c r="G20" s="36">
        <v>30000</v>
      </c>
      <c r="H20" s="28"/>
      <c r="I20" s="28"/>
      <c r="J20" s="28"/>
      <c r="K20" s="28"/>
      <c r="L20" s="36"/>
      <c r="M20" s="36"/>
      <c r="N20" s="36">
        <v>15900</v>
      </c>
      <c r="O20" s="36"/>
      <c r="P20" s="28"/>
      <c r="Q20" s="28"/>
      <c r="R20" s="28"/>
      <c r="S20" s="28"/>
      <c r="T20" s="36"/>
      <c r="U20" s="32"/>
      <c r="V20" s="32"/>
      <c r="W20" s="21"/>
      <c r="X20" s="34" t="s">
        <v>61</v>
      </c>
    </row>
    <row r="21" spans="2:24" x14ac:dyDescent="0.2">
      <c r="B21" s="20">
        <v>3610</v>
      </c>
      <c r="C21" s="35" t="s">
        <v>62</v>
      </c>
      <c r="D21" s="36">
        <v>60000</v>
      </c>
      <c r="E21" s="36">
        <v>60000</v>
      </c>
      <c r="F21" s="36">
        <v>55000</v>
      </c>
      <c r="G21" s="36">
        <v>60000</v>
      </c>
      <c r="H21" s="28"/>
      <c r="I21" s="28"/>
      <c r="J21" s="28"/>
      <c r="K21" s="28"/>
      <c r="L21" s="36"/>
      <c r="M21" s="36"/>
      <c r="N21" s="36"/>
      <c r="O21" s="36"/>
      <c r="P21" s="28"/>
      <c r="Q21" s="28"/>
      <c r="R21" s="28"/>
      <c r="S21" s="28"/>
      <c r="T21" s="36"/>
      <c r="U21" s="32"/>
      <c r="V21" s="32"/>
      <c r="W21" s="21"/>
    </row>
    <row r="22" spans="2:24" x14ac:dyDescent="0.2">
      <c r="B22" s="20">
        <v>3620</v>
      </c>
      <c r="C22" s="35" t="s">
        <v>63</v>
      </c>
      <c r="D22" s="36">
        <v>4000</v>
      </c>
      <c r="E22" s="36">
        <v>1500</v>
      </c>
      <c r="F22" s="36"/>
      <c r="G22" s="36"/>
      <c r="H22" s="28"/>
      <c r="I22" s="28"/>
      <c r="J22" s="28"/>
      <c r="K22" s="28"/>
      <c r="L22" s="36"/>
      <c r="M22" s="36"/>
      <c r="N22" s="36"/>
      <c r="O22" s="36"/>
      <c r="P22" s="28"/>
      <c r="Q22" s="28"/>
      <c r="R22" s="28">
        <v>11000</v>
      </c>
      <c r="S22" s="28">
        <v>15000</v>
      </c>
      <c r="T22" s="36"/>
      <c r="U22" s="32"/>
      <c r="V22" s="32"/>
      <c r="W22" s="21"/>
      <c r="X22" s="34" t="s">
        <v>64</v>
      </c>
    </row>
    <row r="23" spans="2:24" x14ac:dyDescent="0.2">
      <c r="B23" s="20">
        <v>3900</v>
      </c>
      <c r="C23" s="35" t="s">
        <v>65</v>
      </c>
      <c r="D23" s="36"/>
      <c r="E23" s="36">
        <v>32910</v>
      </c>
      <c r="F23" s="36">
        <v>4380</v>
      </c>
      <c r="G23" s="36">
        <v>15000</v>
      </c>
      <c r="H23" s="28"/>
      <c r="I23" s="28"/>
      <c r="J23" s="28"/>
      <c r="K23" s="28"/>
      <c r="L23" s="36"/>
      <c r="M23" s="36"/>
      <c r="N23" s="36">
        <v>3890</v>
      </c>
      <c r="O23" s="36"/>
      <c r="P23" s="28">
        <v>8000</v>
      </c>
      <c r="Q23" s="28">
        <v>17000</v>
      </c>
      <c r="R23" s="28"/>
      <c r="S23" s="28"/>
      <c r="T23" s="36"/>
      <c r="U23" s="32"/>
      <c r="V23" s="32"/>
      <c r="W23" s="21"/>
      <c r="X23" s="34" t="s">
        <v>66</v>
      </c>
    </row>
    <row r="24" spans="2:24" s="2" customFormat="1" x14ac:dyDescent="0.2">
      <c r="B24" s="24">
        <v>3920</v>
      </c>
      <c r="C24" s="6" t="s">
        <v>67</v>
      </c>
      <c r="D24" s="37">
        <f>144047+1150</f>
        <v>145197</v>
      </c>
      <c r="E24" s="37">
        <v>220184</v>
      </c>
      <c r="F24" s="37">
        <v>219278</v>
      </c>
      <c r="G24" s="37">
        <f>40000+21000+51000+110000</f>
        <v>222000</v>
      </c>
      <c r="H24" s="30">
        <v>4074</v>
      </c>
      <c r="I24" s="30">
        <v>67328</v>
      </c>
      <c r="J24" s="30">
        <v>55580</v>
      </c>
      <c r="K24" s="30">
        <v>50000</v>
      </c>
      <c r="L24" s="37">
        <v>54008</v>
      </c>
      <c r="M24" s="37">
        <v>114909</v>
      </c>
      <c r="N24" s="37">
        <v>72045</v>
      </c>
      <c r="O24" s="37">
        <v>115000</v>
      </c>
      <c r="P24" s="30">
        <v>182679</v>
      </c>
      <c r="Q24" s="30">
        <v>252065</v>
      </c>
      <c r="R24" s="30">
        <v>297095</v>
      </c>
      <c r="S24" s="30">
        <v>250000</v>
      </c>
      <c r="T24" s="37"/>
      <c r="U24" s="38"/>
      <c r="V24" s="38"/>
      <c r="W24" s="39"/>
    </row>
    <row r="25" spans="2:24" s="2" customFormat="1" x14ac:dyDescent="0.2">
      <c r="B25" s="24">
        <v>3921</v>
      </c>
      <c r="C25" s="6" t="s">
        <v>68</v>
      </c>
      <c r="D25" s="37"/>
      <c r="E25" s="37"/>
      <c r="F25" s="37">
        <v>2750</v>
      </c>
      <c r="G25" s="37"/>
      <c r="H25" s="30"/>
      <c r="I25" s="30"/>
      <c r="J25" s="30"/>
      <c r="K25" s="30"/>
      <c r="L25" s="37"/>
      <c r="M25" s="37"/>
      <c r="N25" s="37"/>
      <c r="O25" s="37"/>
      <c r="P25" s="30"/>
      <c r="Q25" s="30"/>
      <c r="R25" s="30"/>
      <c r="S25" s="30"/>
      <c r="T25" s="37"/>
      <c r="U25" s="38"/>
      <c r="V25" s="38"/>
      <c r="W25" s="39"/>
    </row>
    <row r="26" spans="2:24" x14ac:dyDescent="0.2">
      <c r="B26" s="20">
        <v>3930</v>
      </c>
      <c r="C26" s="35" t="s">
        <v>69</v>
      </c>
      <c r="D26" s="36"/>
      <c r="E26" s="36"/>
      <c r="F26" s="36"/>
      <c r="G26" s="36"/>
      <c r="H26" s="28"/>
      <c r="I26" s="28"/>
      <c r="J26" s="28"/>
      <c r="K26" s="28"/>
      <c r="L26" s="36">
        <v>93230</v>
      </c>
      <c r="M26" s="36">
        <v>86920</v>
      </c>
      <c r="N26" s="36">
        <v>87850</v>
      </c>
      <c r="O26" s="36">
        <v>85000</v>
      </c>
      <c r="P26" s="28"/>
      <c r="Q26" s="28"/>
      <c r="R26" s="28"/>
      <c r="S26" s="28"/>
      <c r="T26" s="36"/>
      <c r="U26" s="32"/>
      <c r="V26" s="32"/>
      <c r="W26" s="21"/>
    </row>
    <row r="27" spans="2:24" x14ac:dyDescent="0.2">
      <c r="B27" s="20">
        <v>3960</v>
      </c>
      <c r="C27" s="35" t="s">
        <v>70</v>
      </c>
      <c r="D27" s="36">
        <v>147205</v>
      </c>
      <c r="E27" s="36">
        <v>114764</v>
      </c>
      <c r="F27" s="36">
        <v>180613</v>
      </c>
      <c r="G27" s="36">
        <v>115000</v>
      </c>
      <c r="H27" s="28"/>
      <c r="I27" s="28"/>
      <c r="J27" s="28"/>
      <c r="K27" s="28"/>
      <c r="L27" s="36"/>
      <c r="M27" s="36"/>
      <c r="N27" s="36"/>
      <c r="O27" s="36"/>
      <c r="P27" s="28"/>
      <c r="Q27" s="28"/>
      <c r="R27" s="28"/>
      <c r="S27" s="28"/>
      <c r="T27" s="36"/>
      <c r="U27" s="32"/>
      <c r="V27" s="32"/>
      <c r="W27" s="21"/>
    </row>
    <row r="28" spans="2:24" x14ac:dyDescent="0.2">
      <c r="B28" s="20">
        <v>3990</v>
      </c>
      <c r="C28" s="35" t="s">
        <v>71</v>
      </c>
      <c r="D28" s="36">
        <v>221850</v>
      </c>
      <c r="E28" s="36">
        <v>393361</v>
      </c>
      <c r="F28" s="36">
        <v>165769</v>
      </c>
      <c r="G28" s="36">
        <f>E91*7%</f>
        <v>107730.07</v>
      </c>
      <c r="H28" s="28"/>
      <c r="I28" s="28"/>
      <c r="J28" s="28"/>
      <c r="K28" s="28"/>
      <c r="L28" s="36"/>
      <c r="M28" s="36"/>
      <c r="N28" s="36"/>
      <c r="O28" s="36"/>
      <c r="P28" s="28"/>
      <c r="Q28" s="28"/>
      <c r="R28" s="28"/>
      <c r="S28" s="28"/>
      <c r="T28" s="36"/>
      <c r="U28" s="32"/>
      <c r="V28" s="32"/>
      <c r="W28" s="21"/>
      <c r="X28" s="34" t="s">
        <v>72</v>
      </c>
    </row>
    <row r="29" spans="2:24" s="1" customFormat="1" x14ac:dyDescent="0.2">
      <c r="B29" s="22"/>
      <c r="C29" s="4" t="s">
        <v>73</v>
      </c>
      <c r="D29" s="5">
        <f>SUM(D5:D28)</f>
        <v>2740345</v>
      </c>
      <c r="E29" s="5">
        <f>SUM(E5:E28)</f>
        <v>2381140</v>
      </c>
      <c r="F29" s="5">
        <f>SUM(F5:F28)</f>
        <v>3212686</v>
      </c>
      <c r="G29" s="5">
        <f>SUM(G6:G28)</f>
        <v>1984730.07</v>
      </c>
      <c r="H29" s="29">
        <f t="shared" ref="H29:N29" si="0">SUM(H6:H27)</f>
        <v>4074</v>
      </c>
      <c r="I29" s="29">
        <f t="shared" si="0"/>
        <v>67328</v>
      </c>
      <c r="J29" s="29">
        <f t="shared" si="0"/>
        <v>55580</v>
      </c>
      <c r="K29" s="29">
        <f t="shared" si="0"/>
        <v>50000</v>
      </c>
      <c r="L29" s="5">
        <f t="shared" si="0"/>
        <v>1067918</v>
      </c>
      <c r="M29" s="5">
        <f t="shared" si="0"/>
        <v>1160032</v>
      </c>
      <c r="N29" s="5">
        <f t="shared" si="0"/>
        <v>1330934</v>
      </c>
      <c r="O29" s="5">
        <f>SUM(O6:O27)</f>
        <v>1135000</v>
      </c>
      <c r="P29" s="29">
        <f>SUM(P6:P27)</f>
        <v>420828</v>
      </c>
      <c r="Q29" s="29">
        <f>SUM(Q6:Q27)</f>
        <v>550841</v>
      </c>
      <c r="R29" s="29">
        <f>SUM(R6:R27)</f>
        <v>590063</v>
      </c>
      <c r="S29" s="29">
        <f>SUM(S6:S27)</f>
        <v>536000</v>
      </c>
      <c r="T29" s="5">
        <f>D29+H29+L29+P29</f>
        <v>4233165</v>
      </c>
      <c r="U29" s="5">
        <f>E29+I29+M29+Q29</f>
        <v>4159341</v>
      </c>
      <c r="V29" s="5">
        <f>F29+J29+N29+R29</f>
        <v>5189263</v>
      </c>
      <c r="W29" s="23">
        <f>G29+K29+O29+S29</f>
        <v>3705730.0700000003</v>
      </c>
    </row>
    <row r="30" spans="2:24" s="1" customFormat="1" x14ac:dyDescent="0.2">
      <c r="B30" s="22"/>
      <c r="C30" s="4"/>
      <c r="D30" s="5"/>
      <c r="E30" s="5"/>
      <c r="F30" s="5"/>
      <c r="G30" s="5"/>
      <c r="H30" s="29"/>
      <c r="I30" s="29"/>
      <c r="J30" s="29"/>
      <c r="K30" s="29"/>
      <c r="L30" s="5"/>
      <c r="M30" s="5"/>
      <c r="N30" s="5"/>
      <c r="O30" s="5"/>
      <c r="P30" s="29"/>
      <c r="Q30" s="29"/>
      <c r="R30" s="29"/>
      <c r="S30" s="29"/>
      <c r="T30" s="36"/>
      <c r="U30" s="32"/>
      <c r="V30" s="32"/>
      <c r="W30" s="23"/>
    </row>
    <row r="31" spans="2:24" x14ac:dyDescent="0.2">
      <c r="B31" s="20">
        <v>4100</v>
      </c>
      <c r="C31" s="35" t="s">
        <v>74</v>
      </c>
      <c r="D31" s="36">
        <v>12013</v>
      </c>
      <c r="E31" s="36">
        <v>50931</v>
      </c>
      <c r="F31" s="36"/>
      <c r="G31" s="36">
        <v>0</v>
      </c>
      <c r="H31" s="28"/>
      <c r="I31" s="28"/>
      <c r="J31" s="28"/>
      <c r="K31" s="28"/>
      <c r="L31" s="36"/>
      <c r="M31" s="36"/>
      <c r="N31" s="36"/>
      <c r="O31" s="36"/>
      <c r="P31" s="28"/>
      <c r="Q31" s="28"/>
      <c r="R31" s="28"/>
      <c r="S31" s="28"/>
      <c r="T31" s="36"/>
      <c r="U31" s="32"/>
      <c r="V31" s="32"/>
      <c r="W31" s="21"/>
    </row>
    <row r="32" spans="2:24" x14ac:dyDescent="0.2">
      <c r="B32" s="20">
        <v>4110</v>
      </c>
      <c r="C32" s="35" t="s">
        <v>75</v>
      </c>
      <c r="D32" s="36">
        <v>5166</v>
      </c>
      <c r="E32" s="36">
        <v>908</v>
      </c>
      <c r="F32" s="36">
        <v>42589</v>
      </c>
      <c r="G32" s="36">
        <v>5000</v>
      </c>
      <c r="H32" s="28"/>
      <c r="I32" s="28"/>
      <c r="J32" s="28"/>
      <c r="K32" s="28"/>
      <c r="L32" s="36">
        <f>106747-20000</f>
        <v>86747</v>
      </c>
      <c r="M32" s="36">
        <v>75566</v>
      </c>
      <c r="N32" s="36">
        <v>70573</v>
      </c>
      <c r="O32" s="36">
        <v>76000</v>
      </c>
      <c r="P32" s="28">
        <f>50319+20000</f>
        <v>70319</v>
      </c>
      <c r="Q32" s="28">
        <v>87391</v>
      </c>
      <c r="R32" s="28">
        <v>69124</v>
      </c>
      <c r="S32" s="28">
        <v>87500</v>
      </c>
      <c r="T32" s="36"/>
      <c r="U32" s="32"/>
      <c r="V32" s="32"/>
      <c r="W32" s="21"/>
    </row>
    <row r="33" spans="2:23" x14ac:dyDescent="0.2">
      <c r="B33" s="20">
        <v>4425</v>
      </c>
      <c r="C33" s="35" t="s">
        <v>76</v>
      </c>
      <c r="D33" s="36"/>
      <c r="E33" s="36"/>
      <c r="F33" s="36"/>
      <c r="G33" s="36"/>
      <c r="H33" s="28"/>
      <c r="I33" s="28"/>
      <c r="J33" s="28"/>
      <c r="K33" s="28"/>
      <c r="L33" s="36">
        <v>449561</v>
      </c>
      <c r="M33" s="36">
        <v>461898</v>
      </c>
      <c r="N33" s="36">
        <v>650456</v>
      </c>
      <c r="O33" s="36">
        <v>460000</v>
      </c>
      <c r="P33" s="28">
        <v>14400</v>
      </c>
      <c r="Q33" s="28">
        <v>2000</v>
      </c>
      <c r="R33" s="28">
        <v>6000</v>
      </c>
      <c r="S33" s="28"/>
      <c r="T33" s="36"/>
      <c r="U33" s="32"/>
      <c r="V33" s="32"/>
      <c r="W33" s="21"/>
    </row>
    <row r="34" spans="2:23" s="2" customFormat="1" x14ac:dyDescent="0.2">
      <c r="B34" s="24">
        <v>4650</v>
      </c>
      <c r="C34" s="6" t="s">
        <v>77</v>
      </c>
      <c r="D34" s="37">
        <v>40797</v>
      </c>
      <c r="E34" s="37"/>
      <c r="F34" s="37"/>
      <c r="G34" s="37"/>
      <c r="H34" s="30"/>
      <c r="I34" s="30"/>
      <c r="J34" s="30"/>
      <c r="K34" s="30"/>
      <c r="L34" s="37"/>
      <c r="M34" s="37"/>
      <c r="N34" s="37"/>
      <c r="O34" s="37"/>
      <c r="P34" s="30"/>
      <c r="Q34" s="30"/>
      <c r="R34" s="30"/>
      <c r="S34" s="30"/>
      <c r="T34" s="36"/>
      <c r="U34" s="32"/>
      <c r="V34" s="32"/>
      <c r="W34" s="21"/>
    </row>
    <row r="35" spans="2:23" x14ac:dyDescent="0.2">
      <c r="B35" s="20">
        <v>5010</v>
      </c>
      <c r="C35" s="35" t="s">
        <v>78</v>
      </c>
      <c r="D35" s="36">
        <v>191806</v>
      </c>
      <c r="E35" s="36">
        <v>187513</v>
      </c>
      <c r="F35" s="36">
        <v>230292</v>
      </c>
      <c r="G35" s="36">
        <v>250000</v>
      </c>
      <c r="H35" s="28"/>
      <c r="I35" s="28"/>
      <c r="J35" s="28"/>
      <c r="K35" s="28"/>
      <c r="L35" s="36"/>
      <c r="M35" s="36"/>
      <c r="N35" s="36"/>
      <c r="O35" s="36"/>
      <c r="P35" s="28"/>
      <c r="Q35" s="28"/>
      <c r="R35" s="28"/>
      <c r="S35" s="28"/>
      <c r="T35" s="36"/>
      <c r="U35" s="32"/>
      <c r="V35" s="32"/>
      <c r="W35" s="21"/>
    </row>
    <row r="36" spans="2:23" x14ac:dyDescent="0.2">
      <c r="B36" s="20">
        <v>5190</v>
      </c>
      <c r="C36" s="35" t="s">
        <v>79</v>
      </c>
      <c r="D36" s="36">
        <v>19564</v>
      </c>
      <c r="E36" s="36">
        <v>19126</v>
      </c>
      <c r="F36" s="36">
        <v>19240</v>
      </c>
      <c r="G36" s="36">
        <f>G35*10.2%</f>
        <v>25500</v>
      </c>
      <c r="H36" s="28"/>
      <c r="I36" s="28"/>
      <c r="J36" s="28"/>
      <c r="K36" s="28"/>
      <c r="L36" s="36"/>
      <c r="M36" s="36"/>
      <c r="N36" s="36"/>
      <c r="O36" s="36"/>
      <c r="P36" s="28"/>
      <c r="Q36" s="28"/>
      <c r="R36" s="28"/>
      <c r="S36" s="28"/>
      <c r="T36" s="36"/>
      <c r="U36" s="32"/>
      <c r="V36" s="32"/>
      <c r="W36" s="21"/>
    </row>
    <row r="37" spans="2:23" x14ac:dyDescent="0.2">
      <c r="B37" s="20">
        <v>5220</v>
      </c>
      <c r="C37" s="35" t="s">
        <v>80</v>
      </c>
      <c r="D37" s="36"/>
      <c r="E37" s="36">
        <v>5196</v>
      </c>
      <c r="F37" s="36">
        <v>5376</v>
      </c>
      <c r="G37" s="36">
        <v>5000</v>
      </c>
      <c r="H37" s="28"/>
      <c r="I37" s="28"/>
      <c r="J37" s="28"/>
      <c r="K37" s="28"/>
      <c r="L37" s="36"/>
      <c r="M37" s="36"/>
      <c r="N37" s="36"/>
      <c r="O37" s="36"/>
      <c r="P37" s="28"/>
      <c r="Q37" s="28"/>
      <c r="R37" s="28"/>
      <c r="S37" s="28"/>
      <c r="T37" s="36"/>
      <c r="U37" s="32"/>
      <c r="V37" s="32"/>
      <c r="W37" s="21"/>
    </row>
    <row r="38" spans="2:23" x14ac:dyDescent="0.2">
      <c r="B38" s="20">
        <v>5330</v>
      </c>
      <c r="C38" s="35" t="s">
        <v>81</v>
      </c>
      <c r="D38" s="36">
        <f>20700+4708</f>
        <v>25408</v>
      </c>
      <c r="E38" s="36">
        <v>21900</v>
      </c>
      <c r="F38" s="36">
        <v>14500</v>
      </c>
      <c r="G38" s="36">
        <v>25000</v>
      </c>
      <c r="H38" s="28"/>
      <c r="I38" s="28"/>
      <c r="J38" s="28">
        <v>2480</v>
      </c>
      <c r="K38" s="28"/>
      <c r="L38" s="36">
        <v>108720</v>
      </c>
      <c r="M38" s="36">
        <v>89622</v>
      </c>
      <c r="N38" s="36">
        <v>103339</v>
      </c>
      <c r="O38" s="36">
        <v>88000</v>
      </c>
      <c r="P38" s="28">
        <v>123260</v>
      </c>
      <c r="Q38" s="28">
        <v>133880</v>
      </c>
      <c r="R38" s="28">
        <v>120360</v>
      </c>
      <c r="S38" s="28">
        <v>125000</v>
      </c>
      <c r="T38" s="36"/>
      <c r="U38" s="32"/>
      <c r="V38" s="32"/>
      <c r="W38" s="21"/>
    </row>
    <row r="39" spans="2:23" x14ac:dyDescent="0.2">
      <c r="B39" s="20">
        <v>5410</v>
      </c>
      <c r="C39" s="35" t="s">
        <v>82</v>
      </c>
      <c r="D39" s="36">
        <v>27045</v>
      </c>
      <c r="E39" s="36">
        <v>26439</v>
      </c>
      <c r="F39" s="36">
        <v>32471</v>
      </c>
      <c r="G39" s="36">
        <f>G35*14.1%</f>
        <v>35250</v>
      </c>
      <c r="H39" s="28"/>
      <c r="I39" s="28"/>
      <c r="J39" s="28"/>
      <c r="K39" s="28"/>
      <c r="L39" s="36"/>
      <c r="M39" s="36"/>
      <c r="N39" s="36"/>
      <c r="O39" s="36"/>
      <c r="P39" s="28"/>
      <c r="Q39" s="28"/>
      <c r="R39" s="28"/>
      <c r="S39" s="28"/>
      <c r="T39" s="36"/>
      <c r="U39" s="32"/>
      <c r="V39" s="32"/>
      <c r="W39" s="21"/>
    </row>
    <row r="40" spans="2:23" x14ac:dyDescent="0.2">
      <c r="B40" s="20">
        <v>5411</v>
      </c>
      <c r="C40" s="35" t="s">
        <v>83</v>
      </c>
      <c r="D40" s="36">
        <v>2759</v>
      </c>
      <c r="E40" s="36">
        <v>2697</v>
      </c>
      <c r="F40" s="36">
        <v>2713</v>
      </c>
      <c r="G40" s="36">
        <f>G36*14.1%</f>
        <v>3595.4999999999995</v>
      </c>
      <c r="H40" s="28"/>
      <c r="I40" s="28"/>
      <c r="J40" s="28"/>
      <c r="K40" s="28"/>
      <c r="L40" s="36"/>
      <c r="M40" s="36"/>
      <c r="N40" s="36"/>
      <c r="O40" s="36"/>
      <c r="P40" s="28"/>
      <c r="Q40" s="28"/>
      <c r="R40" s="28"/>
      <c r="S40" s="28"/>
      <c r="T40" s="36"/>
      <c r="U40" s="32"/>
      <c r="V40" s="32"/>
      <c r="W40" s="21"/>
    </row>
    <row r="41" spans="2:23" x14ac:dyDescent="0.2">
      <c r="B41" s="20">
        <v>5500</v>
      </c>
      <c r="C41" s="35" t="s">
        <v>84</v>
      </c>
      <c r="D41" s="36">
        <v>20250</v>
      </c>
      <c r="E41" s="36">
        <v>0</v>
      </c>
      <c r="F41" s="36">
        <v>4350</v>
      </c>
      <c r="G41" s="36"/>
      <c r="H41" s="28"/>
      <c r="I41" s="28">
        <v>4500</v>
      </c>
      <c r="J41" s="28">
        <v>4000</v>
      </c>
      <c r="K41" s="28">
        <v>5000</v>
      </c>
      <c r="L41" s="36">
        <v>3250</v>
      </c>
      <c r="M41" s="36">
        <v>11400</v>
      </c>
      <c r="N41" s="36">
        <v>14250</v>
      </c>
      <c r="O41" s="36">
        <v>12000</v>
      </c>
      <c r="P41" s="28">
        <v>6300</v>
      </c>
      <c r="Q41" s="28">
        <v>16470</v>
      </c>
      <c r="R41" s="28">
        <v>15700</v>
      </c>
      <c r="S41" s="28">
        <v>25000</v>
      </c>
      <c r="T41" s="36"/>
      <c r="U41" s="32"/>
      <c r="V41" s="32"/>
      <c r="W41" s="21"/>
    </row>
    <row r="42" spans="2:23" x14ac:dyDescent="0.2">
      <c r="B42" s="20">
        <v>5550</v>
      </c>
      <c r="C42" s="35" t="s">
        <v>85</v>
      </c>
      <c r="D42" s="36"/>
      <c r="E42" s="36"/>
      <c r="F42" s="36"/>
      <c r="G42" s="36"/>
      <c r="H42" s="28"/>
      <c r="I42" s="28"/>
      <c r="J42" s="28"/>
      <c r="K42" s="28"/>
      <c r="L42" s="36">
        <v>9779</v>
      </c>
      <c r="M42" s="36">
        <v>6610</v>
      </c>
      <c r="N42" s="36">
        <v>10467</v>
      </c>
      <c r="O42" s="36">
        <v>7000</v>
      </c>
      <c r="P42" s="28"/>
      <c r="Q42" s="28"/>
      <c r="R42" s="28">
        <v>1828</v>
      </c>
      <c r="S42" s="28"/>
      <c r="T42" s="36"/>
      <c r="U42" s="32"/>
      <c r="V42" s="32"/>
      <c r="W42" s="21"/>
    </row>
    <row r="43" spans="2:23" x14ac:dyDescent="0.2">
      <c r="B43" s="20">
        <v>5960</v>
      </c>
      <c r="C43" s="35" t="s">
        <v>86</v>
      </c>
      <c r="D43" s="36"/>
      <c r="E43" s="36"/>
      <c r="F43" s="36"/>
      <c r="G43" s="36"/>
      <c r="H43" s="28"/>
      <c r="I43" s="28"/>
      <c r="J43" s="28"/>
      <c r="K43" s="28"/>
      <c r="L43" s="36"/>
      <c r="M43" s="36"/>
      <c r="N43" s="36"/>
      <c r="O43" s="36"/>
      <c r="P43" s="28"/>
      <c r="Q43" s="28"/>
      <c r="R43" s="28"/>
      <c r="S43" s="28"/>
      <c r="T43" s="36"/>
      <c r="U43" s="32"/>
      <c r="V43" s="32"/>
      <c r="W43" s="21"/>
    </row>
    <row r="44" spans="2:23" x14ac:dyDescent="0.2">
      <c r="B44" s="20">
        <v>6000</v>
      </c>
      <c r="C44" s="35" t="s">
        <v>87</v>
      </c>
      <c r="D44" s="36">
        <v>49687</v>
      </c>
      <c r="E44" s="36">
        <v>53064</v>
      </c>
      <c r="F44" s="36">
        <v>61059</v>
      </c>
      <c r="G44" s="36">
        <v>55000</v>
      </c>
      <c r="H44" s="28"/>
      <c r="I44" s="28"/>
      <c r="J44" s="28"/>
      <c r="K44" s="28"/>
      <c r="L44" s="36"/>
      <c r="M44" s="36"/>
      <c r="N44" s="36"/>
      <c r="O44" s="36"/>
      <c r="P44" s="28"/>
      <c r="Q44" s="28"/>
      <c r="R44" s="28"/>
      <c r="S44" s="28"/>
      <c r="T44" s="36"/>
      <c r="U44" s="32"/>
      <c r="V44" s="32"/>
      <c r="W44" s="21"/>
    </row>
    <row r="45" spans="2:23" x14ac:dyDescent="0.2">
      <c r="B45" s="20">
        <v>6100</v>
      </c>
      <c r="C45" s="35" t="s">
        <v>88</v>
      </c>
      <c r="D45" s="36">
        <v>39</v>
      </c>
      <c r="E45" s="36">
        <v>760</v>
      </c>
      <c r="F45" s="36"/>
      <c r="G45" s="36"/>
      <c r="H45" s="28"/>
      <c r="I45" s="28"/>
      <c r="J45" s="28"/>
      <c r="K45" s="28"/>
      <c r="L45" s="36"/>
      <c r="M45" s="36"/>
      <c r="N45" s="36"/>
      <c r="O45" s="36"/>
      <c r="P45" s="28"/>
      <c r="Q45" s="28"/>
      <c r="R45" s="28"/>
      <c r="S45" s="28"/>
      <c r="T45" s="36"/>
      <c r="U45" s="32"/>
      <c r="V45" s="32"/>
      <c r="W45" s="21"/>
    </row>
    <row r="46" spans="2:23" x14ac:dyDescent="0.2">
      <c r="B46" s="20">
        <v>6260</v>
      </c>
      <c r="C46" s="35" t="s">
        <v>89</v>
      </c>
      <c r="D46" s="36">
        <v>4249</v>
      </c>
      <c r="E46" s="36"/>
      <c r="F46" s="36">
        <v>3671</v>
      </c>
      <c r="G46" s="36"/>
      <c r="H46" s="28"/>
      <c r="I46" s="28"/>
      <c r="J46" s="28"/>
      <c r="K46" s="28"/>
      <c r="L46" s="36"/>
      <c r="M46" s="36"/>
      <c r="N46" s="36"/>
      <c r="O46" s="36"/>
      <c r="P46" s="28"/>
      <c r="Q46" s="28"/>
      <c r="R46" s="28"/>
      <c r="S46" s="28"/>
      <c r="T46" s="36"/>
      <c r="U46" s="32"/>
      <c r="V46" s="32"/>
      <c r="W46" s="21"/>
    </row>
    <row r="47" spans="2:23" x14ac:dyDescent="0.2">
      <c r="B47" s="20">
        <v>6301</v>
      </c>
      <c r="C47" s="35" t="s">
        <v>90</v>
      </c>
      <c r="D47" s="36"/>
      <c r="E47" s="36"/>
      <c r="F47" s="36"/>
      <c r="G47" s="36"/>
      <c r="H47" s="28">
        <v>839</v>
      </c>
      <c r="I47" s="28"/>
      <c r="J47" s="28">
        <v>1500</v>
      </c>
      <c r="K47" s="28"/>
      <c r="L47" s="36"/>
      <c r="M47" s="36"/>
      <c r="N47" s="36"/>
      <c r="O47" s="36"/>
      <c r="P47" s="28">
        <v>530</v>
      </c>
      <c r="Q47" s="28"/>
      <c r="R47" s="28">
        <v>370</v>
      </c>
      <c r="S47" s="28">
        <v>2000</v>
      </c>
      <c r="T47" s="36"/>
      <c r="U47" s="32"/>
      <c r="V47" s="32"/>
      <c r="W47" s="21"/>
    </row>
    <row r="48" spans="2:23" x14ac:dyDescent="0.2">
      <c r="B48" s="20">
        <v>6320</v>
      </c>
      <c r="C48" s="35" t="s">
        <v>91</v>
      </c>
      <c r="D48" s="36">
        <v>80397</v>
      </c>
      <c r="E48" s="36">
        <v>62493</v>
      </c>
      <c r="F48" s="36">
        <v>62769</v>
      </c>
      <c r="G48" s="36">
        <v>65000</v>
      </c>
      <c r="H48" s="28"/>
      <c r="I48" s="28"/>
      <c r="J48" s="28"/>
      <c r="K48" s="28"/>
      <c r="L48" s="36"/>
      <c r="M48" s="36"/>
      <c r="N48" s="36"/>
      <c r="O48" s="36"/>
      <c r="P48" s="28"/>
      <c r="Q48" s="28"/>
      <c r="R48" s="28"/>
      <c r="S48" s="28"/>
      <c r="T48" s="36"/>
      <c r="U48" s="32"/>
      <c r="V48" s="32"/>
      <c r="W48" s="21"/>
    </row>
    <row r="49" spans="2:24" x14ac:dyDescent="0.2">
      <c r="B49" s="20">
        <v>6340</v>
      </c>
      <c r="C49" s="35" t="s">
        <v>92</v>
      </c>
      <c r="D49" s="36">
        <v>207109</v>
      </c>
      <c r="E49" s="36">
        <v>171784</v>
      </c>
      <c r="F49" s="36">
        <v>189462</v>
      </c>
      <c r="G49" s="36">
        <v>180000</v>
      </c>
      <c r="H49" s="28"/>
      <c r="I49" s="28"/>
      <c r="J49" s="28"/>
      <c r="K49" s="28"/>
      <c r="L49" s="36"/>
      <c r="M49" s="36"/>
      <c r="N49" s="36"/>
      <c r="O49" s="36"/>
      <c r="P49" s="28"/>
      <c r="Q49" s="28"/>
      <c r="R49" s="28"/>
      <c r="S49" s="28"/>
      <c r="T49" s="36"/>
      <c r="U49" s="32"/>
      <c r="V49" s="32"/>
      <c r="W49" s="21"/>
    </row>
    <row r="50" spans="2:24" x14ac:dyDescent="0.2">
      <c r="B50" s="20">
        <v>6360</v>
      </c>
      <c r="C50" s="35" t="s">
        <v>93</v>
      </c>
      <c r="D50" s="36">
        <v>11063</v>
      </c>
      <c r="E50" s="36">
        <v>14376</v>
      </c>
      <c r="F50" s="36">
        <v>14377</v>
      </c>
      <c r="G50" s="36">
        <v>15000</v>
      </c>
      <c r="H50" s="28"/>
      <c r="I50" s="28"/>
      <c r="J50" s="28"/>
      <c r="K50" s="28"/>
      <c r="L50" s="36"/>
      <c r="M50" s="36"/>
      <c r="N50" s="36"/>
      <c r="O50" s="36"/>
      <c r="P50" s="28"/>
      <c r="Q50" s="28"/>
      <c r="R50" s="28"/>
      <c r="S50" s="28"/>
      <c r="T50" s="36"/>
      <c r="U50" s="32"/>
      <c r="V50" s="32"/>
      <c r="W50" s="21"/>
    </row>
    <row r="51" spans="2:24" x14ac:dyDescent="0.2">
      <c r="B51" s="20">
        <v>6430</v>
      </c>
      <c r="C51" s="35" t="s">
        <v>94</v>
      </c>
      <c r="D51" s="36">
        <v>5517</v>
      </c>
      <c r="E51" s="36">
        <v>4241</v>
      </c>
      <c r="F51" s="36">
        <v>4224</v>
      </c>
      <c r="G51" s="36">
        <v>5000</v>
      </c>
      <c r="H51" s="28"/>
      <c r="I51" s="28"/>
      <c r="J51" s="28"/>
      <c r="K51" s="28"/>
      <c r="L51" s="36"/>
      <c r="M51" s="36"/>
      <c r="N51" s="36"/>
      <c r="O51" s="36"/>
      <c r="P51" s="28"/>
      <c r="Q51" s="28"/>
      <c r="R51" s="28"/>
      <c r="S51" s="28"/>
      <c r="T51" s="36"/>
      <c r="U51" s="32"/>
      <c r="V51" s="32"/>
      <c r="W51" s="21"/>
    </row>
    <row r="52" spans="2:24" x14ac:dyDescent="0.2">
      <c r="B52" s="20">
        <v>6540</v>
      </c>
      <c r="C52" s="35" t="s">
        <v>95</v>
      </c>
      <c r="D52" s="36">
        <v>74399</v>
      </c>
      <c r="E52" s="36">
        <v>109071</v>
      </c>
      <c r="F52" s="36">
        <v>24538</v>
      </c>
      <c r="G52" s="37">
        <v>20000</v>
      </c>
      <c r="H52" s="28"/>
      <c r="I52" s="28"/>
      <c r="J52" s="28"/>
      <c r="K52" s="28"/>
      <c r="L52" s="36"/>
      <c r="M52" s="36"/>
      <c r="N52" s="36"/>
      <c r="O52" s="36"/>
      <c r="P52" s="28"/>
      <c r="Q52" s="28"/>
      <c r="R52" s="28"/>
      <c r="S52" s="28"/>
      <c r="T52" s="36"/>
      <c r="U52" s="32"/>
      <c r="V52" s="32"/>
      <c r="W52" s="21"/>
      <c r="X52" s="34" t="s">
        <v>96</v>
      </c>
    </row>
    <row r="53" spans="2:24" x14ac:dyDescent="0.2">
      <c r="B53" s="20">
        <v>6550</v>
      </c>
      <c r="C53" s="35" t="s">
        <v>97</v>
      </c>
      <c r="D53" s="36"/>
      <c r="E53" s="36"/>
      <c r="F53" s="36">
        <v>36029</v>
      </c>
      <c r="G53" s="37"/>
      <c r="H53" s="28"/>
      <c r="I53" s="28"/>
      <c r="J53" s="28"/>
      <c r="K53" s="28"/>
      <c r="L53" s="36"/>
      <c r="M53" s="36"/>
      <c r="N53" s="36"/>
      <c r="O53" s="36"/>
      <c r="P53" s="28"/>
      <c r="Q53" s="28"/>
      <c r="R53" s="28"/>
      <c r="S53" s="28"/>
      <c r="T53" s="36"/>
      <c r="U53" s="32"/>
      <c r="V53" s="32"/>
      <c r="W53" s="21"/>
      <c r="X53" s="34" t="s">
        <v>98</v>
      </c>
    </row>
    <row r="54" spans="2:24" x14ac:dyDescent="0.2">
      <c r="B54" s="20">
        <v>6560</v>
      </c>
      <c r="C54" s="35" t="s">
        <v>99</v>
      </c>
      <c r="D54" s="36">
        <v>36608</v>
      </c>
      <c r="E54" s="36">
        <v>28428</v>
      </c>
      <c r="F54" s="36">
        <v>44708</v>
      </c>
      <c r="G54" s="37">
        <v>30000</v>
      </c>
      <c r="H54" s="28"/>
      <c r="I54" s="28"/>
      <c r="J54" s="28"/>
      <c r="K54" s="28"/>
      <c r="L54" s="36"/>
      <c r="M54" s="36"/>
      <c r="N54" s="36"/>
      <c r="O54" s="36"/>
      <c r="P54" s="28"/>
      <c r="Q54" s="28"/>
      <c r="R54" s="28"/>
      <c r="S54" s="28"/>
      <c r="T54" s="36"/>
      <c r="U54" s="32"/>
      <c r="V54" s="32"/>
      <c r="W54" s="21"/>
    </row>
    <row r="55" spans="2:24" x14ac:dyDescent="0.2">
      <c r="B55" s="20">
        <v>6580</v>
      </c>
      <c r="C55" s="35" t="s">
        <v>100</v>
      </c>
      <c r="D55" s="36">
        <v>17826</v>
      </c>
      <c r="E55" s="36">
        <v>19513</v>
      </c>
      <c r="F55" s="36"/>
      <c r="G55" s="37"/>
      <c r="H55" s="28">
        <v>7206</v>
      </c>
      <c r="I55" s="28">
        <v>3433</v>
      </c>
      <c r="J55" s="28">
        <v>5615</v>
      </c>
      <c r="K55" s="28">
        <v>10000</v>
      </c>
      <c r="L55" s="36">
        <v>43341</v>
      </c>
      <c r="M55" s="36">
        <v>15633</v>
      </c>
      <c r="N55" s="36">
        <v>54511</v>
      </c>
      <c r="O55" s="36">
        <v>25000</v>
      </c>
      <c r="P55" s="28">
        <v>53661</v>
      </c>
      <c r="Q55" s="28">
        <v>25133</v>
      </c>
      <c r="R55" s="28">
        <v>30382</v>
      </c>
      <c r="S55" s="28">
        <v>30000</v>
      </c>
      <c r="T55" s="36"/>
      <c r="U55" s="32"/>
      <c r="V55" s="32"/>
      <c r="W55" s="21"/>
    </row>
    <row r="56" spans="2:24" x14ac:dyDescent="0.2">
      <c r="B56" s="20">
        <v>6600</v>
      </c>
      <c r="C56" s="35" t="s">
        <v>101</v>
      </c>
      <c r="D56" s="36">
        <v>499616</v>
      </c>
      <c r="E56" s="36">
        <v>6941</v>
      </c>
      <c r="F56" s="36">
        <v>96501</v>
      </c>
      <c r="G56" s="37">
        <v>150000</v>
      </c>
      <c r="H56" s="28"/>
      <c r="I56" s="28"/>
      <c r="J56" s="28"/>
      <c r="K56" s="28"/>
      <c r="L56" s="36"/>
      <c r="M56" s="36"/>
      <c r="N56" s="36"/>
      <c r="O56" s="36"/>
      <c r="P56" s="28"/>
      <c r="Q56" s="28"/>
      <c r="R56" s="28"/>
      <c r="S56" s="28"/>
      <c r="T56" s="36"/>
      <c r="U56" s="32"/>
      <c r="V56" s="32"/>
      <c r="W56" s="21"/>
    </row>
    <row r="57" spans="2:24" x14ac:dyDescent="0.2">
      <c r="B57" s="20">
        <v>6605</v>
      </c>
      <c r="C57" s="35" t="s">
        <v>102</v>
      </c>
      <c r="D57" s="36">
        <v>60611</v>
      </c>
      <c r="E57" s="36">
        <v>66510</v>
      </c>
      <c r="F57" s="36">
        <v>107015</v>
      </c>
      <c r="G57" s="37">
        <v>65000</v>
      </c>
      <c r="H57" s="28"/>
      <c r="I57" s="28"/>
      <c r="J57" s="28"/>
      <c r="K57" s="28"/>
      <c r="L57" s="36"/>
      <c r="M57" s="36"/>
      <c r="N57" s="36"/>
      <c r="O57" s="36"/>
      <c r="P57" s="28"/>
      <c r="Q57" s="28"/>
      <c r="R57" s="28"/>
      <c r="S57" s="28"/>
      <c r="T57" s="36"/>
      <c r="U57" s="32"/>
      <c r="V57" s="32"/>
      <c r="W57" s="21"/>
    </row>
    <row r="58" spans="2:24" x14ac:dyDescent="0.2">
      <c r="B58" s="20">
        <v>6620</v>
      </c>
      <c r="C58" s="35" t="s">
        <v>103</v>
      </c>
      <c r="D58" s="36">
        <v>137147</v>
      </c>
      <c r="E58" s="36">
        <v>11447</v>
      </c>
      <c r="F58" s="36">
        <v>12657</v>
      </c>
      <c r="G58" s="37">
        <v>50000</v>
      </c>
      <c r="H58" s="28"/>
      <c r="I58" s="28"/>
      <c r="J58" s="28"/>
      <c r="K58" s="28"/>
      <c r="L58" s="36"/>
      <c r="M58" s="36">
        <v>1400</v>
      </c>
      <c r="N58" s="36"/>
      <c r="O58" s="36">
        <v>2000</v>
      </c>
      <c r="P58" s="28"/>
      <c r="Q58" s="28"/>
      <c r="R58" s="28"/>
      <c r="S58" s="28"/>
      <c r="T58" s="36"/>
      <c r="U58" s="32"/>
      <c r="V58" s="32"/>
      <c r="W58" s="21"/>
    </row>
    <row r="59" spans="2:24" x14ac:dyDescent="0.2">
      <c r="B59" s="20">
        <v>6630</v>
      </c>
      <c r="C59" s="35" t="s">
        <v>104</v>
      </c>
      <c r="D59" s="36">
        <v>27179</v>
      </c>
      <c r="E59" s="36">
        <v>141879</v>
      </c>
      <c r="F59" s="36">
        <v>156053</v>
      </c>
      <c r="G59" s="37">
        <v>400000</v>
      </c>
      <c r="H59" s="28"/>
      <c r="I59" s="28"/>
      <c r="J59" s="28"/>
      <c r="K59" s="28"/>
      <c r="L59" s="36"/>
      <c r="M59" s="36"/>
      <c r="N59" s="36"/>
      <c r="O59" s="36"/>
      <c r="P59" s="28"/>
      <c r="Q59" s="28"/>
      <c r="R59" s="28"/>
      <c r="S59" s="28"/>
      <c r="T59" s="36"/>
      <c r="U59" s="32"/>
      <c r="V59" s="32"/>
      <c r="W59" s="21"/>
      <c r="X59" s="34" t="s">
        <v>105</v>
      </c>
    </row>
    <row r="60" spans="2:24" x14ac:dyDescent="0.2">
      <c r="B60" s="20">
        <v>6670</v>
      </c>
      <c r="C60" s="35" t="s">
        <v>106</v>
      </c>
      <c r="D60" s="36">
        <v>407136</v>
      </c>
      <c r="E60" s="36">
        <v>331099</v>
      </c>
      <c r="F60" s="36">
        <v>353534</v>
      </c>
      <c r="G60" s="36">
        <v>350000</v>
      </c>
      <c r="H60" s="28"/>
      <c r="I60" s="28"/>
      <c r="J60" s="28"/>
      <c r="K60" s="28"/>
      <c r="L60" s="36"/>
      <c r="M60" s="36"/>
      <c r="N60" s="36"/>
      <c r="O60" s="36"/>
      <c r="P60" s="28"/>
      <c r="Q60" s="28"/>
      <c r="R60" s="28"/>
      <c r="S60" s="28"/>
      <c r="T60" s="36"/>
      <c r="U60" s="32"/>
      <c r="V60" s="32"/>
      <c r="W60" s="21"/>
    </row>
    <row r="61" spans="2:24" x14ac:dyDescent="0.2">
      <c r="B61" s="20">
        <v>6730</v>
      </c>
      <c r="C61" s="35" t="s">
        <v>107</v>
      </c>
      <c r="D61" s="36"/>
      <c r="E61" s="36"/>
      <c r="F61" s="36"/>
      <c r="G61" s="36"/>
      <c r="H61" s="28"/>
      <c r="I61" s="28"/>
      <c r="J61" s="28"/>
      <c r="K61" s="28"/>
      <c r="L61" s="36"/>
      <c r="M61" s="36"/>
      <c r="N61" s="36"/>
      <c r="O61" s="36"/>
      <c r="P61" s="28"/>
      <c r="Q61" s="28"/>
      <c r="R61" s="28"/>
      <c r="S61" s="28"/>
      <c r="T61" s="36"/>
      <c r="U61" s="32"/>
      <c r="V61" s="32"/>
      <c r="W61" s="21"/>
    </row>
    <row r="62" spans="2:24" x14ac:dyDescent="0.2">
      <c r="B62" s="20">
        <v>6740</v>
      </c>
      <c r="C62" s="35" t="s">
        <v>108</v>
      </c>
      <c r="D62" s="36"/>
      <c r="E62" s="36"/>
      <c r="F62" s="36"/>
      <c r="G62" s="36"/>
      <c r="H62" s="28"/>
      <c r="I62" s="28"/>
      <c r="J62" s="28"/>
      <c r="K62" s="28"/>
      <c r="L62" s="36">
        <v>52241</v>
      </c>
      <c r="M62" s="36">
        <v>48256</v>
      </c>
      <c r="N62" s="36">
        <v>47248</v>
      </c>
      <c r="O62" s="36">
        <v>45000</v>
      </c>
      <c r="P62" s="28">
        <v>56500</v>
      </c>
      <c r="Q62" s="28">
        <v>71775</v>
      </c>
      <c r="R62" s="28">
        <v>69321</v>
      </c>
      <c r="S62" s="28">
        <v>75000</v>
      </c>
      <c r="T62" s="36"/>
      <c r="U62" s="32"/>
      <c r="V62" s="32"/>
      <c r="W62" s="21"/>
    </row>
    <row r="63" spans="2:24" x14ac:dyDescent="0.2">
      <c r="B63" s="20">
        <v>6790</v>
      </c>
      <c r="C63" s="35" t="s">
        <v>109</v>
      </c>
      <c r="D63" s="36">
        <v>2550</v>
      </c>
      <c r="E63" s="36"/>
      <c r="F63" s="36">
        <v>2000</v>
      </c>
      <c r="G63" s="36"/>
      <c r="H63" s="28"/>
      <c r="I63" s="28"/>
      <c r="J63" s="28">
        <v>6000</v>
      </c>
      <c r="K63" s="28"/>
      <c r="L63" s="36"/>
      <c r="M63" s="36"/>
      <c r="N63" s="36"/>
      <c r="O63" s="36"/>
      <c r="P63" s="28"/>
      <c r="Q63" s="28"/>
      <c r="R63" s="28"/>
      <c r="S63" s="28"/>
      <c r="T63" s="36"/>
      <c r="U63" s="32"/>
      <c r="V63" s="32"/>
      <c r="W63" s="21"/>
    </row>
    <row r="64" spans="2:24" x14ac:dyDescent="0.2">
      <c r="B64" s="20">
        <v>6800</v>
      </c>
      <c r="C64" s="35" t="s">
        <v>110</v>
      </c>
      <c r="D64" s="36">
        <v>11382</v>
      </c>
      <c r="E64" s="36">
        <v>1926</v>
      </c>
      <c r="F64" s="36">
        <v>3857</v>
      </c>
      <c r="G64" s="36">
        <v>5000</v>
      </c>
      <c r="H64" s="28"/>
      <c r="I64" s="28"/>
      <c r="J64" s="28"/>
      <c r="K64" s="28"/>
      <c r="L64" s="36">
        <v>273</v>
      </c>
      <c r="M64" s="36">
        <v>2530</v>
      </c>
      <c r="N64" s="36">
        <v>449</v>
      </c>
      <c r="O64" s="36">
        <v>2000</v>
      </c>
      <c r="P64" s="28"/>
      <c r="Q64" s="28"/>
      <c r="R64" s="28"/>
      <c r="S64" s="28"/>
      <c r="T64" s="36"/>
      <c r="U64" s="32"/>
      <c r="V64" s="32"/>
      <c r="W64" s="21"/>
    </row>
    <row r="65" spans="2:23" x14ac:dyDescent="0.2">
      <c r="B65" s="20">
        <v>6810</v>
      </c>
      <c r="C65" s="35" t="s">
        <v>111</v>
      </c>
      <c r="D65" s="36">
        <v>28111</v>
      </c>
      <c r="E65" s="36">
        <v>26590</v>
      </c>
      <c r="F65" s="36">
        <v>31484</v>
      </c>
      <c r="G65" s="36">
        <v>30000</v>
      </c>
      <c r="H65" s="28"/>
      <c r="I65" s="28"/>
      <c r="J65" s="28"/>
      <c r="K65" s="28"/>
      <c r="L65" s="36">
        <v>315</v>
      </c>
      <c r="M65" s="36"/>
      <c r="N65" s="36"/>
      <c r="O65" s="36"/>
      <c r="P65" s="28"/>
      <c r="Q65" s="28"/>
      <c r="R65" s="28"/>
      <c r="S65" s="28"/>
      <c r="T65" s="36"/>
      <c r="U65" s="32"/>
      <c r="V65" s="32"/>
      <c r="W65" s="21"/>
    </row>
    <row r="66" spans="2:23" x14ac:dyDescent="0.2">
      <c r="B66" s="20">
        <v>6815</v>
      </c>
      <c r="C66" s="35" t="s">
        <v>112</v>
      </c>
      <c r="D66" s="36">
        <v>23210</v>
      </c>
      <c r="E66" s="36">
        <v>30003</v>
      </c>
      <c r="F66" s="36">
        <v>3938</v>
      </c>
      <c r="G66" s="36">
        <v>30000</v>
      </c>
      <c r="H66" s="28"/>
      <c r="I66" s="28"/>
      <c r="J66" s="28"/>
      <c r="K66" s="28"/>
      <c r="L66" s="36"/>
      <c r="M66" s="36"/>
      <c r="N66" s="36"/>
      <c r="O66" s="36"/>
      <c r="P66" s="28"/>
      <c r="Q66" s="28"/>
      <c r="R66" s="28">
        <v>1650</v>
      </c>
      <c r="S66" s="28"/>
      <c r="T66" s="36"/>
      <c r="U66" s="32"/>
      <c r="V66" s="32"/>
      <c r="W66" s="21"/>
    </row>
    <row r="67" spans="2:23" x14ac:dyDescent="0.2">
      <c r="B67" s="20">
        <v>6820</v>
      </c>
      <c r="C67" s="35" t="s">
        <v>113</v>
      </c>
      <c r="D67" s="36"/>
      <c r="E67" s="36"/>
      <c r="F67" s="36"/>
      <c r="G67" s="36"/>
      <c r="H67" s="28"/>
      <c r="I67" s="28"/>
      <c r="J67" s="28"/>
      <c r="K67" s="28"/>
      <c r="L67" s="36">
        <v>1813</v>
      </c>
      <c r="M67" s="36">
        <v>2806</v>
      </c>
      <c r="N67" s="36">
        <v>2581</v>
      </c>
      <c r="O67" s="36">
        <v>3000</v>
      </c>
      <c r="P67" s="28"/>
      <c r="Q67" s="28"/>
      <c r="R67" s="28"/>
      <c r="S67" s="28"/>
      <c r="T67" s="36"/>
      <c r="U67" s="32"/>
      <c r="V67" s="32"/>
      <c r="W67" s="21"/>
    </row>
    <row r="68" spans="2:23" x14ac:dyDescent="0.2">
      <c r="B68" s="20">
        <v>6860</v>
      </c>
      <c r="C68" s="35" t="s">
        <v>114</v>
      </c>
      <c r="D68" s="36">
        <v>9453</v>
      </c>
      <c r="E68" s="36">
        <v>16180</v>
      </c>
      <c r="F68" s="36">
        <v>5185</v>
      </c>
      <c r="G68" s="36">
        <v>20000</v>
      </c>
      <c r="H68" s="28"/>
      <c r="I68" s="28"/>
      <c r="J68" s="28"/>
      <c r="K68" s="28"/>
      <c r="L68" s="36">
        <v>363</v>
      </c>
      <c r="M68" s="36">
        <v>1006</v>
      </c>
      <c r="N68" s="36">
        <v>4655</v>
      </c>
      <c r="O68" s="36">
        <v>8000</v>
      </c>
      <c r="P68" s="28">
        <v>3554</v>
      </c>
      <c r="Q68" s="28">
        <v>3329</v>
      </c>
      <c r="R68" s="28">
        <v>2940</v>
      </c>
      <c r="S68" s="28">
        <v>6000</v>
      </c>
      <c r="T68" s="36"/>
      <c r="U68" s="32"/>
      <c r="V68" s="32"/>
      <c r="W68" s="21"/>
    </row>
    <row r="69" spans="2:23" x14ac:dyDescent="0.2">
      <c r="B69" s="20">
        <v>6880</v>
      </c>
      <c r="C69" s="35" t="s">
        <v>115</v>
      </c>
      <c r="D69" s="36"/>
      <c r="E69" s="36"/>
      <c r="F69" s="36"/>
      <c r="G69" s="36"/>
      <c r="H69" s="28"/>
      <c r="I69" s="28"/>
      <c r="J69" s="28"/>
      <c r="K69" s="28"/>
      <c r="L69" s="36"/>
      <c r="M69" s="36"/>
      <c r="N69" s="36"/>
      <c r="O69" s="36"/>
      <c r="P69" s="28"/>
      <c r="Q69" s="28"/>
      <c r="R69" s="28"/>
      <c r="S69" s="28"/>
      <c r="T69" s="36"/>
      <c r="U69" s="32"/>
      <c r="V69" s="32"/>
      <c r="W69" s="21"/>
    </row>
    <row r="70" spans="2:23" x14ac:dyDescent="0.2">
      <c r="B70" s="20">
        <v>6900</v>
      </c>
      <c r="C70" s="35" t="s">
        <v>116</v>
      </c>
      <c r="D70" s="36">
        <v>17012</v>
      </c>
      <c r="E70" s="36">
        <v>22607</v>
      </c>
      <c r="F70" s="36">
        <v>21056</v>
      </c>
      <c r="G70" s="36">
        <v>30000</v>
      </c>
      <c r="H70" s="28"/>
      <c r="I70" s="28"/>
      <c r="J70" s="28"/>
      <c r="K70" s="28"/>
      <c r="L70" s="36"/>
      <c r="M70" s="36"/>
      <c r="N70" s="36"/>
      <c r="O70" s="36"/>
      <c r="P70" s="28"/>
      <c r="Q70" s="28"/>
      <c r="R70" s="28"/>
      <c r="S70" s="28"/>
      <c r="T70" s="36"/>
      <c r="U70" s="32"/>
      <c r="V70" s="32"/>
      <c r="W70" s="21"/>
    </row>
    <row r="71" spans="2:23" x14ac:dyDescent="0.2">
      <c r="B71" s="20">
        <v>6940</v>
      </c>
      <c r="C71" s="35" t="s">
        <v>117</v>
      </c>
      <c r="D71" s="36">
        <v>2091</v>
      </c>
      <c r="E71" s="36">
        <v>3317</v>
      </c>
      <c r="F71" s="36">
        <f>3313-33</f>
        <v>3280</v>
      </c>
      <c r="G71" s="36">
        <v>5000</v>
      </c>
      <c r="H71" s="28"/>
      <c r="I71" s="28"/>
      <c r="J71" s="28"/>
      <c r="K71" s="28"/>
      <c r="L71" s="36"/>
      <c r="M71" s="36"/>
      <c r="N71" s="36">
        <v>33</v>
      </c>
      <c r="O71" s="36"/>
      <c r="P71" s="28"/>
      <c r="Q71" s="28"/>
      <c r="R71" s="28"/>
      <c r="S71" s="28"/>
      <c r="T71" s="36"/>
      <c r="U71" s="32"/>
      <c r="V71" s="32"/>
      <c r="W71" s="21"/>
    </row>
    <row r="72" spans="2:23" x14ac:dyDescent="0.2">
      <c r="B72" s="20">
        <v>7140</v>
      </c>
      <c r="C72" s="35" t="s">
        <v>118</v>
      </c>
      <c r="D72" s="36">
        <v>224</v>
      </c>
      <c r="E72" s="36"/>
      <c r="F72" s="36"/>
      <c r="G72" s="36"/>
      <c r="H72" s="28"/>
      <c r="I72" s="28"/>
      <c r="J72" s="28"/>
      <c r="K72" s="28"/>
      <c r="L72" s="36">
        <v>1440</v>
      </c>
      <c r="M72" s="36">
        <v>4260</v>
      </c>
      <c r="N72" s="36"/>
      <c r="O72" s="36">
        <v>4000</v>
      </c>
      <c r="P72" s="28"/>
      <c r="Q72" s="28"/>
      <c r="R72" s="28"/>
      <c r="S72" s="28"/>
      <c r="T72" s="36"/>
      <c r="U72" s="32"/>
      <c r="V72" s="32"/>
      <c r="W72" s="21"/>
    </row>
    <row r="73" spans="2:23" x14ac:dyDescent="0.2">
      <c r="B73" s="20">
        <v>7141</v>
      </c>
      <c r="C73" s="35" t="s">
        <v>119</v>
      </c>
      <c r="D73" s="36"/>
      <c r="E73" s="36"/>
      <c r="F73" s="36"/>
      <c r="G73" s="36"/>
      <c r="H73" s="28"/>
      <c r="I73" s="28"/>
      <c r="J73" s="28"/>
      <c r="K73" s="28"/>
      <c r="L73" s="36">
        <v>45660</v>
      </c>
      <c r="M73" s="36">
        <v>22000</v>
      </c>
      <c r="N73" s="36">
        <v>30796</v>
      </c>
      <c r="O73" s="36">
        <v>22000</v>
      </c>
      <c r="P73" s="28">
        <v>4966</v>
      </c>
      <c r="Q73" s="28"/>
      <c r="R73" s="28">
        <v>10466</v>
      </c>
      <c r="S73" s="28"/>
      <c r="T73" s="36"/>
      <c r="U73" s="32"/>
      <c r="V73" s="32"/>
      <c r="W73" s="21"/>
    </row>
    <row r="74" spans="2:23" x14ac:dyDescent="0.2">
      <c r="B74" s="20">
        <v>7160</v>
      </c>
      <c r="C74" s="35" t="s">
        <v>120</v>
      </c>
      <c r="D74" s="36">
        <v>1866</v>
      </c>
      <c r="E74" s="36"/>
      <c r="F74" s="36">
        <v>427</v>
      </c>
      <c r="G74" s="36"/>
      <c r="H74" s="28"/>
      <c r="I74" s="28"/>
      <c r="J74" s="28"/>
      <c r="K74" s="28"/>
      <c r="L74" s="36">
        <v>92690</v>
      </c>
      <c r="M74" s="36">
        <v>109410</v>
      </c>
      <c r="N74" s="36">
        <v>112350</v>
      </c>
      <c r="O74" s="36">
        <v>110000</v>
      </c>
      <c r="P74" s="28">
        <v>525</v>
      </c>
      <c r="Q74" s="28"/>
      <c r="R74" s="28"/>
      <c r="S74" s="28"/>
      <c r="T74" s="36"/>
      <c r="U74" s="32"/>
      <c r="V74" s="32"/>
      <c r="W74" s="21"/>
    </row>
    <row r="75" spans="2:23" x14ac:dyDescent="0.2">
      <c r="B75" s="20">
        <v>7320</v>
      </c>
      <c r="C75" s="35" t="s">
        <v>121</v>
      </c>
      <c r="D75" s="36">
        <v>6014</v>
      </c>
      <c r="E75" s="36">
        <v>1292</v>
      </c>
      <c r="F75" s="36">
        <v>1292</v>
      </c>
      <c r="G75" s="36">
        <v>1500</v>
      </c>
      <c r="H75" s="28">
        <v>2775</v>
      </c>
      <c r="I75" s="28">
        <v>4560</v>
      </c>
      <c r="J75" s="28"/>
      <c r="K75" s="28">
        <v>5000</v>
      </c>
      <c r="L75" s="36"/>
      <c r="M75" s="36"/>
      <c r="N75" s="36"/>
      <c r="O75" s="36"/>
      <c r="P75" s="28"/>
      <c r="Q75" s="28"/>
      <c r="R75" s="28"/>
      <c r="S75" s="28"/>
      <c r="T75" s="36"/>
      <c r="U75" s="32"/>
      <c r="V75" s="32"/>
      <c r="W75" s="21"/>
    </row>
    <row r="76" spans="2:23" x14ac:dyDescent="0.2">
      <c r="B76" s="20">
        <v>7410</v>
      </c>
      <c r="C76" s="35" t="s">
        <v>122</v>
      </c>
      <c r="D76" s="36">
        <v>2500</v>
      </c>
      <c r="E76" s="36">
        <v>2500</v>
      </c>
      <c r="F76" s="36">
        <v>3830</v>
      </c>
      <c r="G76" s="36">
        <v>2500</v>
      </c>
      <c r="H76" s="28">
        <v>5280</v>
      </c>
      <c r="I76" s="28"/>
      <c r="J76" s="28"/>
      <c r="K76" s="28"/>
      <c r="L76" s="36">
        <v>2500</v>
      </c>
      <c r="M76" s="36">
        <v>2400</v>
      </c>
      <c r="N76" s="36">
        <v>3500</v>
      </c>
      <c r="O76" s="36">
        <v>2400</v>
      </c>
      <c r="P76" s="28">
        <v>7700</v>
      </c>
      <c r="Q76" s="28"/>
      <c r="R76" s="28"/>
      <c r="S76" s="28"/>
      <c r="T76" s="36"/>
      <c r="U76" s="32"/>
      <c r="V76" s="32"/>
      <c r="W76" s="21"/>
    </row>
    <row r="77" spans="2:23" x14ac:dyDescent="0.2">
      <c r="B77" s="20">
        <v>7411</v>
      </c>
      <c r="C77" s="35" t="s">
        <v>123</v>
      </c>
      <c r="D77" s="36"/>
      <c r="E77" s="36"/>
      <c r="F77" s="36"/>
      <c r="G77" s="36"/>
      <c r="H77" s="28"/>
      <c r="I77" s="28"/>
      <c r="J77" s="28"/>
      <c r="K77" s="28"/>
      <c r="L77" s="36">
        <v>82200</v>
      </c>
      <c r="M77" s="36">
        <v>85550</v>
      </c>
      <c r="N77" s="36">
        <v>82500</v>
      </c>
      <c r="O77" s="36">
        <v>80000</v>
      </c>
      <c r="P77" s="28">
        <v>33175</v>
      </c>
      <c r="Q77" s="28">
        <v>47370</v>
      </c>
      <c r="R77" s="28">
        <v>43930</v>
      </c>
      <c r="S77" s="28">
        <v>46000</v>
      </c>
      <c r="T77" s="36"/>
      <c r="U77" s="32"/>
      <c r="V77" s="32"/>
      <c r="W77" s="21"/>
    </row>
    <row r="78" spans="2:23" x14ac:dyDescent="0.2">
      <c r="B78" s="20">
        <v>7412</v>
      </c>
      <c r="C78" s="35" t="s">
        <v>124</v>
      </c>
      <c r="D78" s="36"/>
      <c r="E78" s="36"/>
      <c r="F78" s="36"/>
      <c r="G78" s="36"/>
      <c r="H78" s="28"/>
      <c r="I78" s="28"/>
      <c r="J78" s="28"/>
      <c r="K78" s="28"/>
      <c r="L78" s="36">
        <v>39199</v>
      </c>
      <c r="M78" s="36">
        <v>62874</v>
      </c>
      <c r="N78" s="36">
        <v>39664</v>
      </c>
      <c r="O78" s="36">
        <v>60000</v>
      </c>
      <c r="P78" s="28">
        <v>31500</v>
      </c>
      <c r="Q78" s="28">
        <v>24910</v>
      </c>
      <c r="R78" s="28">
        <v>23530</v>
      </c>
      <c r="S78" s="28">
        <v>25000</v>
      </c>
      <c r="T78" s="36"/>
      <c r="U78" s="32"/>
      <c r="V78" s="32"/>
      <c r="W78" s="21"/>
    </row>
    <row r="79" spans="2:23" x14ac:dyDescent="0.2">
      <c r="B79" s="20">
        <v>7415</v>
      </c>
      <c r="C79" s="35" t="s">
        <v>125</v>
      </c>
      <c r="D79" s="36"/>
      <c r="E79" s="36"/>
      <c r="F79" s="36"/>
      <c r="G79" s="36"/>
      <c r="H79" s="28">
        <v>1800</v>
      </c>
      <c r="I79" s="28"/>
      <c r="J79" s="28">
        <v>2350</v>
      </c>
      <c r="K79" s="28"/>
      <c r="L79" s="36">
        <v>21100</v>
      </c>
      <c r="M79" s="36">
        <v>24927</v>
      </c>
      <c r="N79" s="36">
        <v>18200</v>
      </c>
      <c r="O79" s="36">
        <v>23000</v>
      </c>
      <c r="P79" s="28">
        <v>14650</v>
      </c>
      <c r="Q79" s="28">
        <v>13000</v>
      </c>
      <c r="R79" s="28">
        <v>9245</v>
      </c>
      <c r="S79" s="28">
        <v>15000</v>
      </c>
      <c r="T79" s="36"/>
      <c r="U79" s="32"/>
      <c r="V79" s="32"/>
      <c r="W79" s="21"/>
    </row>
    <row r="80" spans="2:23" x14ac:dyDescent="0.2">
      <c r="B80" s="20">
        <v>7420</v>
      </c>
      <c r="C80" s="35" t="s">
        <v>126</v>
      </c>
      <c r="D80" s="36">
        <v>11417</v>
      </c>
      <c r="E80" s="36">
        <v>3075</v>
      </c>
      <c r="F80" s="36">
        <v>2930</v>
      </c>
      <c r="G80" s="36">
        <v>3000</v>
      </c>
      <c r="H80" s="28"/>
      <c r="I80" s="28"/>
      <c r="J80" s="28">
        <v>690</v>
      </c>
      <c r="K80" s="28"/>
      <c r="L80" s="36"/>
      <c r="M80" s="36"/>
      <c r="N80" s="36">
        <v>3245</v>
      </c>
      <c r="O80" s="36"/>
      <c r="P80" s="28"/>
      <c r="Q80" s="28"/>
      <c r="R80" s="28"/>
      <c r="S80" s="28"/>
      <c r="T80" s="36"/>
      <c r="U80" s="32"/>
      <c r="V80" s="32"/>
      <c r="W80" s="21"/>
    </row>
    <row r="81" spans="2:24" x14ac:dyDescent="0.2">
      <c r="B81" s="20">
        <v>7425</v>
      </c>
      <c r="C81" s="35" t="s">
        <v>127</v>
      </c>
      <c r="D81" s="36">
        <v>8986</v>
      </c>
      <c r="E81" s="36">
        <v>3044</v>
      </c>
      <c r="F81" s="36">
        <v>4602</v>
      </c>
      <c r="G81" s="36">
        <v>3000</v>
      </c>
      <c r="H81" s="28"/>
      <c r="I81" s="28"/>
      <c r="J81" s="28"/>
      <c r="K81" s="28"/>
      <c r="L81" s="36"/>
      <c r="M81" s="36"/>
      <c r="N81" s="36"/>
      <c r="O81" s="36"/>
      <c r="P81" s="28">
        <v>7806</v>
      </c>
      <c r="Q81" s="28">
        <v>5122</v>
      </c>
      <c r="R81" s="28">
        <v>11000</v>
      </c>
      <c r="S81" s="28">
        <v>6000</v>
      </c>
      <c r="T81" s="36"/>
      <c r="U81" s="32"/>
      <c r="V81" s="32"/>
      <c r="W81" s="21"/>
      <c r="X81" s="34" t="s">
        <v>128</v>
      </c>
    </row>
    <row r="82" spans="2:24" x14ac:dyDescent="0.2">
      <c r="B82" s="20">
        <v>7430</v>
      </c>
      <c r="C82" s="35" t="s">
        <v>129</v>
      </c>
      <c r="D82" s="36">
        <v>3794</v>
      </c>
      <c r="E82" s="36">
        <v>11822</v>
      </c>
      <c r="F82" s="36">
        <v>5426</v>
      </c>
      <c r="G82" s="36">
        <v>12000</v>
      </c>
      <c r="H82" s="28">
        <v>4156</v>
      </c>
      <c r="I82" s="28">
        <v>3235</v>
      </c>
      <c r="J82" s="28">
        <v>1468</v>
      </c>
      <c r="K82" s="28">
        <v>5000</v>
      </c>
      <c r="L82" s="36">
        <v>2385</v>
      </c>
      <c r="M82" s="36">
        <v>15062</v>
      </c>
      <c r="N82" s="36">
        <v>12227</v>
      </c>
      <c r="O82" s="36">
        <v>15000</v>
      </c>
      <c r="P82" s="28"/>
      <c r="Q82" s="28">
        <v>187</v>
      </c>
      <c r="R82" s="28">
        <v>17114</v>
      </c>
      <c r="S82" s="28">
        <v>13000</v>
      </c>
      <c r="T82" s="36"/>
      <c r="U82" s="32"/>
      <c r="V82" s="32"/>
      <c r="W82" s="21"/>
      <c r="X82" s="34" t="s">
        <v>128</v>
      </c>
    </row>
    <row r="83" spans="2:24" x14ac:dyDescent="0.2">
      <c r="B83" s="20">
        <v>7431</v>
      </c>
      <c r="C83" s="35" t="s">
        <v>130</v>
      </c>
      <c r="D83" s="36"/>
      <c r="E83" s="36"/>
      <c r="F83" s="36"/>
      <c r="G83" s="36"/>
      <c r="H83" s="28"/>
      <c r="I83" s="28"/>
      <c r="J83" s="28"/>
      <c r="K83" s="28"/>
      <c r="L83" s="36">
        <v>8473</v>
      </c>
      <c r="M83" s="36">
        <v>4903</v>
      </c>
      <c r="N83" s="36">
        <v>6727</v>
      </c>
      <c r="O83" s="36">
        <v>5000</v>
      </c>
      <c r="P83" s="28">
        <v>7491</v>
      </c>
      <c r="Q83" s="28">
        <v>8862</v>
      </c>
      <c r="R83" s="28">
        <v>12362</v>
      </c>
      <c r="S83" s="28">
        <v>9000</v>
      </c>
      <c r="T83" s="36"/>
      <c r="U83" s="32"/>
      <c r="V83" s="32"/>
      <c r="W83" s="21"/>
    </row>
    <row r="84" spans="2:24" x14ac:dyDescent="0.2">
      <c r="B84" s="20">
        <v>7450</v>
      </c>
      <c r="C84" s="35" t="s">
        <v>131</v>
      </c>
      <c r="D84" s="36"/>
      <c r="E84" s="36"/>
      <c r="F84" s="36"/>
      <c r="G84" s="36"/>
      <c r="H84" s="28"/>
      <c r="I84" s="28"/>
      <c r="J84" s="28"/>
      <c r="K84" s="28"/>
      <c r="L84" s="36"/>
      <c r="M84" s="36"/>
      <c r="N84" s="36"/>
      <c r="O84" s="36"/>
      <c r="P84" s="28"/>
      <c r="Q84" s="28">
        <v>12454</v>
      </c>
      <c r="R84" s="28"/>
      <c r="S84" s="47"/>
      <c r="T84" s="36"/>
      <c r="U84" s="32"/>
      <c r="V84" s="32"/>
      <c r="W84" s="21"/>
    </row>
    <row r="85" spans="2:24" x14ac:dyDescent="0.2">
      <c r="B85" s="20">
        <v>7451</v>
      </c>
      <c r="C85" s="35" t="s">
        <v>132</v>
      </c>
      <c r="D85" s="36"/>
      <c r="E85" s="36">
        <v>1060</v>
      </c>
      <c r="F85" s="36"/>
      <c r="G85" s="36"/>
      <c r="H85" s="28"/>
      <c r="I85" s="28"/>
      <c r="J85" s="28"/>
      <c r="K85" s="28"/>
      <c r="L85" s="36">
        <v>15500</v>
      </c>
      <c r="M85" s="36">
        <v>4700</v>
      </c>
      <c r="N85" s="36">
        <v>35900</v>
      </c>
      <c r="O85" s="36">
        <v>5000</v>
      </c>
      <c r="P85" s="28">
        <v>47620</v>
      </c>
      <c r="Q85" s="28">
        <v>25210</v>
      </c>
      <c r="R85" s="28">
        <v>21068</v>
      </c>
      <c r="S85" s="28">
        <v>25000</v>
      </c>
      <c r="T85" s="36"/>
      <c r="U85" s="32"/>
      <c r="V85" s="32"/>
      <c r="W85" s="21"/>
    </row>
    <row r="86" spans="2:24" x14ac:dyDescent="0.2">
      <c r="B86" s="20">
        <v>7480</v>
      </c>
      <c r="C86" s="35" t="s">
        <v>133</v>
      </c>
      <c r="D86" s="36"/>
      <c r="E86" s="36"/>
      <c r="F86" s="36"/>
      <c r="G86" s="36"/>
      <c r="H86" s="28"/>
      <c r="I86" s="28"/>
      <c r="J86" s="28"/>
      <c r="K86" s="28"/>
      <c r="L86" s="36">
        <v>1000</v>
      </c>
      <c r="M86" s="36"/>
      <c r="N86" s="36">
        <v>515</v>
      </c>
      <c r="O86" s="36"/>
      <c r="P86" s="28">
        <v>9000</v>
      </c>
      <c r="Q86" s="28">
        <v>6500</v>
      </c>
      <c r="R86" s="28">
        <v>2400</v>
      </c>
      <c r="S86" s="28">
        <v>6000</v>
      </c>
      <c r="T86" s="36"/>
      <c r="U86" s="32"/>
      <c r="V86" s="32"/>
      <c r="W86" s="21"/>
    </row>
    <row r="87" spans="2:24" x14ac:dyDescent="0.2">
      <c r="B87" s="20">
        <v>7500</v>
      </c>
      <c r="C87" s="35" t="s">
        <v>134</v>
      </c>
      <c r="D87" s="36">
        <v>56616</v>
      </c>
      <c r="E87" s="36">
        <v>64134</v>
      </c>
      <c r="F87" s="36">
        <v>68336</v>
      </c>
      <c r="G87" s="36">
        <v>65000</v>
      </c>
      <c r="H87" s="28"/>
      <c r="I87" s="28"/>
      <c r="J87" s="28"/>
      <c r="K87" s="28"/>
      <c r="L87" s="36"/>
      <c r="M87" s="36"/>
      <c r="N87" s="36"/>
      <c r="O87" s="36"/>
      <c r="P87" s="28"/>
      <c r="Q87" s="28"/>
      <c r="R87" s="28"/>
      <c r="S87" s="28"/>
      <c r="T87" s="36"/>
      <c r="U87" s="32"/>
      <c r="V87" s="32"/>
      <c r="W87" s="21"/>
    </row>
    <row r="88" spans="2:24" x14ac:dyDescent="0.2">
      <c r="B88" s="20">
        <v>7510</v>
      </c>
      <c r="C88" s="35" t="s">
        <v>135</v>
      </c>
      <c r="D88" s="36"/>
      <c r="E88" s="36"/>
      <c r="F88" s="36"/>
      <c r="G88" s="36"/>
      <c r="H88" s="28"/>
      <c r="I88" s="28"/>
      <c r="J88" s="28"/>
      <c r="K88" s="28"/>
      <c r="L88" s="36"/>
      <c r="M88" s="36"/>
      <c r="N88" s="36"/>
      <c r="O88" s="36"/>
      <c r="P88" s="28">
        <v>38150</v>
      </c>
      <c r="Q88" s="28">
        <v>42200</v>
      </c>
      <c r="R88" s="28">
        <v>39400</v>
      </c>
      <c r="S88" s="28">
        <v>40000</v>
      </c>
      <c r="T88" s="36"/>
      <c r="U88" s="32"/>
      <c r="V88" s="32"/>
      <c r="W88" s="21"/>
    </row>
    <row r="89" spans="2:24" x14ac:dyDescent="0.2">
      <c r="B89" s="20">
        <v>7790</v>
      </c>
      <c r="C89" s="35" t="s">
        <v>136</v>
      </c>
      <c r="D89" s="36">
        <v>135</v>
      </c>
      <c r="E89" s="36">
        <v>135</v>
      </c>
      <c r="F89" s="36"/>
      <c r="G89" s="36">
        <v>135</v>
      </c>
      <c r="H89" s="28"/>
      <c r="I89" s="28"/>
      <c r="J89" s="28"/>
      <c r="K89" s="28"/>
      <c r="L89" s="36"/>
      <c r="M89" s="36"/>
      <c r="N89" s="36"/>
      <c r="O89" s="36"/>
      <c r="P89" s="28"/>
      <c r="Q89" s="28"/>
      <c r="R89" s="28"/>
      <c r="S89" s="28"/>
      <c r="T89" s="36"/>
      <c r="U89" s="32"/>
      <c r="V89" s="32"/>
      <c r="W89" s="21"/>
    </row>
    <row r="90" spans="2:24" x14ac:dyDescent="0.2">
      <c r="B90" s="20">
        <v>7830</v>
      </c>
      <c r="C90" s="35" t="s">
        <v>137</v>
      </c>
      <c r="D90" s="36"/>
      <c r="E90" s="36">
        <v>15000</v>
      </c>
      <c r="F90" s="36"/>
      <c r="G90" s="36"/>
      <c r="H90" s="28"/>
      <c r="I90" s="28"/>
      <c r="J90" s="28"/>
      <c r="K90" s="28"/>
      <c r="L90" s="36"/>
      <c r="M90" s="36"/>
      <c r="N90" s="36"/>
      <c r="O90" s="36"/>
      <c r="P90" s="28"/>
      <c r="Q90" s="28"/>
      <c r="R90" s="28"/>
      <c r="S90" s="28"/>
      <c r="T90" s="36"/>
      <c r="U90" s="32"/>
      <c r="V90" s="32"/>
      <c r="W90" s="21"/>
    </row>
    <row r="91" spans="2:24" s="1" customFormat="1" x14ac:dyDescent="0.2">
      <c r="B91" s="22"/>
      <c r="C91" s="4" t="s">
        <v>138</v>
      </c>
      <c r="D91" s="5">
        <f>SUM(D31:D89)</f>
        <v>2148752</v>
      </c>
      <c r="E91" s="5">
        <f>SUM(E31:E90)</f>
        <v>1539001</v>
      </c>
      <c r="F91" s="5">
        <f>SUM(F31:F90)</f>
        <v>1675771</v>
      </c>
      <c r="G91" s="5">
        <f t="shared" ref="G91:S91" si="1">SUM(G31:G89)</f>
        <v>1941480.5</v>
      </c>
      <c r="H91" s="29">
        <f t="shared" si="1"/>
        <v>22056</v>
      </c>
      <c r="I91" s="29">
        <f t="shared" si="1"/>
        <v>15728</v>
      </c>
      <c r="J91" s="29">
        <f t="shared" si="1"/>
        <v>24103</v>
      </c>
      <c r="K91" s="29">
        <f t="shared" si="1"/>
        <v>25000</v>
      </c>
      <c r="L91" s="5">
        <f t="shared" si="1"/>
        <v>1068550</v>
      </c>
      <c r="M91" s="5">
        <f t="shared" si="1"/>
        <v>1052813</v>
      </c>
      <c r="N91" s="5">
        <f t="shared" si="1"/>
        <v>1304186</v>
      </c>
      <c r="O91" s="5">
        <f t="shared" si="1"/>
        <v>1054400</v>
      </c>
      <c r="P91" s="29">
        <f t="shared" si="1"/>
        <v>531107</v>
      </c>
      <c r="Q91" s="29">
        <f t="shared" si="1"/>
        <v>525793</v>
      </c>
      <c r="R91" s="29">
        <f t="shared" si="1"/>
        <v>508190</v>
      </c>
      <c r="S91" s="29">
        <f t="shared" si="1"/>
        <v>535500</v>
      </c>
      <c r="T91" s="5">
        <f>D91+H91+L91+P91</f>
        <v>3770465</v>
      </c>
      <c r="U91" s="5">
        <f>E91+I91+M91+Q91</f>
        <v>3133335</v>
      </c>
      <c r="V91" s="5">
        <f>F91+J91+N91+R91</f>
        <v>3512250</v>
      </c>
      <c r="W91" s="23">
        <f>G91+K91+O91+S91</f>
        <v>3556380.5</v>
      </c>
    </row>
    <row r="92" spans="2:24" s="1" customFormat="1" x14ac:dyDescent="0.2">
      <c r="B92" s="22"/>
      <c r="C92" s="4"/>
      <c r="D92" s="5"/>
      <c r="E92" s="5"/>
      <c r="F92" s="5"/>
      <c r="G92" s="5"/>
      <c r="H92" s="29"/>
      <c r="I92" s="29"/>
      <c r="J92" s="29"/>
      <c r="K92" s="29"/>
      <c r="L92" s="5"/>
      <c r="M92" s="5"/>
      <c r="N92" s="5"/>
      <c r="O92" s="5"/>
      <c r="P92" s="29"/>
      <c r="Q92" s="29"/>
      <c r="R92" s="29"/>
      <c r="S92" s="29"/>
      <c r="T92" s="5"/>
      <c r="U92" s="33"/>
      <c r="V92" s="33"/>
      <c r="W92" s="23"/>
    </row>
    <row r="93" spans="2:24" x14ac:dyDescent="0.2">
      <c r="B93" s="20">
        <v>8050</v>
      </c>
      <c r="C93" s="35" t="s">
        <v>139</v>
      </c>
      <c r="D93" s="36">
        <v>19334</v>
      </c>
      <c r="E93" s="36">
        <v>18768</v>
      </c>
      <c r="F93" s="36">
        <v>7897</v>
      </c>
      <c r="G93" s="36">
        <v>20000</v>
      </c>
      <c r="H93" s="28">
        <v>382</v>
      </c>
      <c r="I93" s="28"/>
      <c r="J93" s="28"/>
      <c r="K93" s="28"/>
      <c r="L93" s="36">
        <v>5783</v>
      </c>
      <c r="M93" s="36">
        <v>-763</v>
      </c>
      <c r="N93" s="36">
        <v>-799</v>
      </c>
      <c r="O93" s="36">
        <v>500</v>
      </c>
      <c r="P93" s="28">
        <v>1422</v>
      </c>
      <c r="Q93" s="28">
        <v>250</v>
      </c>
      <c r="R93" s="28">
        <v>21</v>
      </c>
      <c r="S93" s="28">
        <v>300</v>
      </c>
      <c r="T93" s="36">
        <f t="shared" ref="T93:W96" si="2">D93+H93+L93+P93</f>
        <v>26921</v>
      </c>
      <c r="U93" s="36">
        <f t="shared" si="2"/>
        <v>18255</v>
      </c>
      <c r="V93" s="36">
        <f t="shared" si="2"/>
        <v>7119</v>
      </c>
      <c r="W93" s="23">
        <f t="shared" si="2"/>
        <v>20800</v>
      </c>
    </row>
    <row r="94" spans="2:24" x14ac:dyDescent="0.2">
      <c r="B94" s="20">
        <v>8140</v>
      </c>
      <c r="C94" s="35" t="s">
        <v>140</v>
      </c>
      <c r="D94" s="36">
        <v>-68067</v>
      </c>
      <c r="E94" s="36">
        <v>-57546</v>
      </c>
      <c r="F94" s="36">
        <v>-41991</v>
      </c>
      <c r="G94" s="36">
        <v>-60000</v>
      </c>
      <c r="H94" s="28"/>
      <c r="I94" s="28"/>
      <c r="J94" s="28"/>
      <c r="K94" s="28"/>
      <c r="L94" s="36"/>
      <c r="M94" s="36"/>
      <c r="N94" s="36"/>
      <c r="O94" s="36"/>
      <c r="P94" s="28"/>
      <c r="Q94" s="28">
        <v>-65</v>
      </c>
      <c r="R94" s="28"/>
      <c r="S94" s="28">
        <v>0</v>
      </c>
      <c r="T94" s="36">
        <f t="shared" si="2"/>
        <v>-68067</v>
      </c>
      <c r="U94" s="36">
        <f t="shared" si="2"/>
        <v>-57611</v>
      </c>
      <c r="V94" s="36">
        <f t="shared" si="2"/>
        <v>-41991</v>
      </c>
      <c r="W94" s="23">
        <f t="shared" si="2"/>
        <v>-60000</v>
      </c>
    </row>
    <row r="95" spans="2:24" x14ac:dyDescent="0.2">
      <c r="B95" s="20">
        <v>8160</v>
      </c>
      <c r="C95" s="35" t="s">
        <v>141</v>
      </c>
      <c r="D95" s="36"/>
      <c r="E95" s="36">
        <v>-315</v>
      </c>
      <c r="F95" s="36">
        <v>-152</v>
      </c>
      <c r="G95" s="36"/>
      <c r="H95" s="28"/>
      <c r="I95" s="28"/>
      <c r="J95" s="28"/>
      <c r="K95" s="28"/>
      <c r="L95" s="36">
        <v>-978</v>
      </c>
      <c r="M95" s="36"/>
      <c r="N95" s="36"/>
      <c r="O95" s="36"/>
      <c r="P95" s="28"/>
      <c r="Q95" s="28"/>
      <c r="R95" s="28"/>
      <c r="S95" s="28"/>
      <c r="T95" s="36">
        <f t="shared" si="2"/>
        <v>-978</v>
      </c>
      <c r="U95" s="36">
        <f t="shared" si="2"/>
        <v>-315</v>
      </c>
      <c r="V95" s="36">
        <f t="shared" si="2"/>
        <v>-152</v>
      </c>
      <c r="W95" s="23">
        <f t="shared" si="2"/>
        <v>0</v>
      </c>
    </row>
    <row r="96" spans="2:24" x14ac:dyDescent="0.2">
      <c r="B96" s="20">
        <v>8170</v>
      </c>
      <c r="C96" s="35" t="s">
        <v>142</v>
      </c>
      <c r="D96" s="36">
        <v>-887</v>
      </c>
      <c r="E96" s="36">
        <v>-1100</v>
      </c>
      <c r="F96" s="36">
        <v>-2765</v>
      </c>
      <c r="G96" s="36">
        <v>-1500</v>
      </c>
      <c r="H96" s="28">
        <v>-17</v>
      </c>
      <c r="I96" s="28"/>
      <c r="J96" s="28"/>
      <c r="K96" s="28"/>
      <c r="L96" s="36">
        <v>-268</v>
      </c>
      <c r="M96" s="36">
        <v>-446</v>
      </c>
      <c r="N96" s="36">
        <v>-621</v>
      </c>
      <c r="O96" s="36">
        <v>-500</v>
      </c>
      <c r="P96" s="28">
        <v>-503</v>
      </c>
      <c r="Q96" s="28">
        <v>-447</v>
      </c>
      <c r="R96" s="28">
        <v>-519</v>
      </c>
      <c r="S96" s="28">
        <v>-500</v>
      </c>
      <c r="T96" s="36">
        <f t="shared" si="2"/>
        <v>-1675</v>
      </c>
      <c r="U96" s="36">
        <f t="shared" si="2"/>
        <v>-1993</v>
      </c>
      <c r="V96" s="36">
        <f t="shared" si="2"/>
        <v>-3905</v>
      </c>
      <c r="W96" s="23">
        <f t="shared" si="2"/>
        <v>-2500</v>
      </c>
    </row>
    <row r="97" spans="2:23" x14ac:dyDescent="0.2">
      <c r="B97" s="20"/>
      <c r="C97" s="35"/>
      <c r="D97" s="36"/>
      <c r="E97" s="36"/>
      <c r="F97" s="36"/>
      <c r="G97" s="36"/>
      <c r="H97" s="28"/>
      <c r="I97" s="28"/>
      <c r="J97" s="28"/>
      <c r="K97" s="28"/>
      <c r="L97" s="36"/>
      <c r="M97" s="36"/>
      <c r="N97" s="36"/>
      <c r="O97" s="36"/>
      <c r="P97" s="28"/>
      <c r="Q97" s="28"/>
      <c r="R97" s="28"/>
      <c r="S97" s="28"/>
      <c r="T97" s="36"/>
      <c r="U97" s="32"/>
      <c r="V97" s="32"/>
      <c r="W97" s="21"/>
    </row>
    <row r="98" spans="2:23" s="1" customFormat="1" ht="13.5" thickBot="1" x14ac:dyDescent="0.25">
      <c r="B98" s="25"/>
      <c r="C98" s="26" t="s">
        <v>143</v>
      </c>
      <c r="D98" s="27">
        <f t="shared" ref="D98:V98" si="3">D29-D91+D93+D94+D95+D96</f>
        <v>541973</v>
      </c>
      <c r="E98" s="27">
        <f t="shared" si="3"/>
        <v>801946</v>
      </c>
      <c r="F98" s="27">
        <f t="shared" si="3"/>
        <v>1499904</v>
      </c>
      <c r="G98" s="27">
        <f t="shared" si="3"/>
        <v>1749.5700000000652</v>
      </c>
      <c r="H98" s="31">
        <f t="shared" si="3"/>
        <v>-17617</v>
      </c>
      <c r="I98" s="31">
        <f t="shared" si="3"/>
        <v>51600</v>
      </c>
      <c r="J98" s="31">
        <f t="shared" si="3"/>
        <v>31477</v>
      </c>
      <c r="K98" s="31">
        <f t="shared" si="3"/>
        <v>25000</v>
      </c>
      <c r="L98" s="27">
        <f t="shared" si="3"/>
        <v>3905</v>
      </c>
      <c r="M98" s="27">
        <f t="shared" si="3"/>
        <v>106010</v>
      </c>
      <c r="N98" s="27">
        <f t="shared" si="3"/>
        <v>25328</v>
      </c>
      <c r="O98" s="27">
        <f t="shared" si="3"/>
        <v>80600</v>
      </c>
      <c r="P98" s="31">
        <f t="shared" si="3"/>
        <v>-109360</v>
      </c>
      <c r="Q98" s="31">
        <f t="shared" si="3"/>
        <v>24786</v>
      </c>
      <c r="R98" s="31">
        <f t="shared" si="3"/>
        <v>81375</v>
      </c>
      <c r="S98" s="31">
        <f t="shared" si="3"/>
        <v>300</v>
      </c>
      <c r="T98" s="27">
        <f t="shared" si="3"/>
        <v>418901</v>
      </c>
      <c r="U98" s="27">
        <f t="shared" si="3"/>
        <v>984342</v>
      </c>
      <c r="V98" s="27">
        <f t="shared" si="3"/>
        <v>1638084</v>
      </c>
      <c r="W98" s="44">
        <f>G98+K98+O98+S98</f>
        <v>107649.57000000007</v>
      </c>
    </row>
  </sheetData>
  <mergeCells count="6">
    <mergeCell ref="T2:W3"/>
    <mergeCell ref="B2:C4"/>
    <mergeCell ref="D2:G3"/>
    <mergeCell ref="H2:K3"/>
    <mergeCell ref="L2:O3"/>
    <mergeCell ref="P2:S3"/>
  </mergeCells>
  <pageMargins left="0" right="0" top="0" bottom="0" header="0" footer="0"/>
  <pageSetup paperSize="9" scale="71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5"/>
  <sheetViews>
    <sheetView workbookViewId="0">
      <selection activeCell="C18" sqref="C18"/>
    </sheetView>
  </sheetViews>
  <sheetFormatPr baseColWidth="10" defaultColWidth="9.140625" defaultRowHeight="15" x14ac:dyDescent="0.25"/>
  <cols>
    <col min="1" max="2" width="16.28515625" customWidth="1"/>
    <col min="3" max="3" width="103.42578125" customWidth="1"/>
  </cols>
  <sheetData>
    <row r="1" spans="1:3" ht="15.75" x14ac:dyDescent="0.25">
      <c r="A1" s="45" t="s">
        <v>144</v>
      </c>
    </row>
    <row r="3" spans="1:3" x14ac:dyDescent="0.25">
      <c r="A3" t="s">
        <v>145</v>
      </c>
      <c r="B3" s="15" t="s">
        <v>146</v>
      </c>
      <c r="C3" t="s">
        <v>147</v>
      </c>
    </row>
    <row r="4" spans="1:3" x14ac:dyDescent="0.25">
      <c r="B4" s="10" t="s">
        <v>148</v>
      </c>
      <c r="C4" t="s">
        <v>149</v>
      </c>
    </row>
    <row r="5" spans="1:3" x14ac:dyDescent="0.25">
      <c r="B5" s="10" t="s">
        <v>150</v>
      </c>
      <c r="C5" t="s">
        <v>151</v>
      </c>
    </row>
    <row r="6" spans="1:3" x14ac:dyDescent="0.25">
      <c r="C6" t="s">
        <v>152</v>
      </c>
    </row>
    <row r="7" spans="1:3" s="9" customFormat="1" x14ac:dyDescent="0.25">
      <c r="A7"/>
      <c r="B7"/>
    </row>
    <row r="8" spans="1:3" x14ac:dyDescent="0.25">
      <c r="B8" s="15" t="s">
        <v>153</v>
      </c>
      <c r="C8" t="s">
        <v>154</v>
      </c>
    </row>
    <row r="9" spans="1:3" x14ac:dyDescent="0.25">
      <c r="C9" t="s">
        <v>155</v>
      </c>
    </row>
    <row r="11" spans="1:3" x14ac:dyDescent="0.25">
      <c r="C11" s="46" t="s">
        <v>156</v>
      </c>
    </row>
    <row r="15" spans="1:3" s="9" customFormat="1" x14ac:dyDescent="0.25">
      <c r="A15" s="9" t="s">
        <v>157</v>
      </c>
      <c r="B15" s="15" t="s">
        <v>158</v>
      </c>
      <c r="C15" s="9" t="s">
        <v>159</v>
      </c>
    </row>
    <row r="16" spans="1:3" x14ac:dyDescent="0.25">
      <c r="C16" t="s">
        <v>160</v>
      </c>
    </row>
    <row r="17" spans="1:3" x14ac:dyDescent="0.25">
      <c r="C17" t="s">
        <v>161</v>
      </c>
    </row>
    <row r="18" spans="1:3" s="9" customFormat="1" x14ac:dyDescent="0.25">
      <c r="A18" s="9" t="s">
        <v>162</v>
      </c>
      <c r="B18" s="15" t="s">
        <v>163</v>
      </c>
      <c r="C18" s="9" t="s">
        <v>164</v>
      </c>
    </row>
    <row r="19" spans="1:3" x14ac:dyDescent="0.25">
      <c r="C19" t="s">
        <v>165</v>
      </c>
    </row>
    <row r="25" spans="1:3" s="9" customFormat="1" x14ac:dyDescent="0.25"/>
  </sheetData>
  <pageMargins left="0" right="0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C91"/>
  <sheetViews>
    <sheetView tabSelected="1" zoomScale="140" zoomScaleNormal="140" workbookViewId="0">
      <pane xSplit="2" ySplit="4" topLeftCell="D5" activePane="bottomRight" state="frozen"/>
      <selection pane="topRight" activeCell="D1" sqref="D1"/>
      <selection pane="bottomLeft" activeCell="A5" sqref="A5"/>
      <selection pane="bottomRight" activeCell="Q19" sqref="Q19"/>
    </sheetView>
  </sheetViews>
  <sheetFormatPr baseColWidth="10" defaultColWidth="9.140625" defaultRowHeight="15" x14ac:dyDescent="0.25"/>
  <cols>
    <col min="1" max="1" width="7.140625" style="8" customWidth="1"/>
    <col min="2" max="2" width="30.7109375" style="34" customWidth="1"/>
    <col min="3" max="3" width="9.7109375" style="53" hidden="1" customWidth="1"/>
    <col min="4" max="4" width="9.7109375" style="53" customWidth="1"/>
    <col min="5" max="5" width="9.7109375" style="53" hidden="1" customWidth="1"/>
    <col min="6" max="7" width="9.7109375" style="53" customWidth="1"/>
    <col min="8" max="8" width="9.7109375" style="53" hidden="1" customWidth="1"/>
    <col min="9" max="9" width="9.7109375" style="53" customWidth="1"/>
    <col min="10" max="11" width="9.7109375" style="53" hidden="1" customWidth="1"/>
    <col min="12" max="12" width="9.7109375" style="53" customWidth="1"/>
    <col min="13" max="13" width="9.7109375" style="53" hidden="1" customWidth="1"/>
    <col min="14" max="14" width="9.7109375" style="53" customWidth="1"/>
    <col min="15" max="16" width="9.7109375" style="53" hidden="1" customWidth="1"/>
    <col min="17" max="17" width="9.7109375" style="53" customWidth="1"/>
    <col min="18" max="18" width="9.7109375" style="53" hidden="1" customWidth="1"/>
    <col min="19" max="19" width="9.7109375" style="53" customWidth="1"/>
    <col min="20" max="21" width="9.7109375" style="53" hidden="1" customWidth="1"/>
    <col min="22" max="22" width="9.7109375" style="53" customWidth="1"/>
    <col min="23" max="23" width="9.7109375" style="53" hidden="1" customWidth="1"/>
    <col min="24" max="24" width="9.7109375" style="53" customWidth="1"/>
    <col min="25" max="25" width="9.28515625" style="55" hidden="1" customWidth="1"/>
    <col min="26" max="27" width="9.28515625" style="55" customWidth="1"/>
    <col min="28" max="28" width="67.28515625" style="34" customWidth="1"/>
    <col min="29" max="29" width="11.42578125" style="34" customWidth="1"/>
    <col min="30" max="30" width="8" style="34" customWidth="1"/>
    <col min="31" max="31" width="23.28515625" style="34" customWidth="1"/>
    <col min="32" max="16384" width="9.140625" style="34"/>
  </cols>
  <sheetData>
    <row r="2" spans="1:28" s="59" customFormat="1" ht="15" customHeight="1" x14ac:dyDescent="0.2">
      <c r="A2" s="100" t="s">
        <v>166</v>
      </c>
      <c r="B2" s="101"/>
      <c r="C2" s="112" t="s">
        <v>167</v>
      </c>
      <c r="D2" s="112"/>
      <c r="E2" s="112"/>
      <c r="F2" s="112"/>
      <c r="G2" s="112"/>
      <c r="H2" s="114" t="s">
        <v>168</v>
      </c>
      <c r="I2" s="112"/>
      <c r="J2" s="112"/>
      <c r="K2" s="112"/>
      <c r="L2" s="112"/>
      <c r="M2" s="114" t="s">
        <v>169</v>
      </c>
      <c r="N2" s="112"/>
      <c r="O2" s="112"/>
      <c r="P2" s="112"/>
      <c r="Q2" s="117"/>
      <c r="R2" s="112" t="s">
        <v>170</v>
      </c>
      <c r="S2" s="112"/>
      <c r="T2" s="112"/>
      <c r="U2" s="112"/>
      <c r="V2" s="112"/>
      <c r="W2" s="110"/>
      <c r="X2" s="110"/>
      <c r="Y2" s="108"/>
      <c r="Z2" s="120"/>
      <c r="AA2" s="106"/>
    </row>
    <row r="3" spans="1:28" s="59" customFormat="1" ht="15" customHeight="1" x14ac:dyDescent="0.2">
      <c r="A3" s="102"/>
      <c r="B3" s="103"/>
      <c r="C3" s="113"/>
      <c r="D3" s="113"/>
      <c r="E3" s="113"/>
      <c r="F3" s="113"/>
      <c r="G3" s="113"/>
      <c r="H3" s="115"/>
      <c r="I3" s="116"/>
      <c r="J3" s="116"/>
      <c r="K3" s="116"/>
      <c r="L3" s="116"/>
      <c r="M3" s="115"/>
      <c r="N3" s="116"/>
      <c r="O3" s="116"/>
      <c r="P3" s="116"/>
      <c r="Q3" s="118"/>
      <c r="R3" s="119"/>
      <c r="S3" s="119"/>
      <c r="T3" s="119"/>
      <c r="U3" s="119"/>
      <c r="V3" s="119"/>
      <c r="W3" s="111"/>
      <c r="X3" s="111"/>
      <c r="Y3" s="109"/>
      <c r="Z3" s="121"/>
      <c r="AA3" s="107"/>
    </row>
    <row r="4" spans="1:28" s="59" customFormat="1" ht="12.75" x14ac:dyDescent="0.2">
      <c r="A4" s="104"/>
      <c r="B4" s="105"/>
      <c r="C4" s="60" t="s">
        <v>171</v>
      </c>
      <c r="D4" s="60" t="s">
        <v>172</v>
      </c>
      <c r="E4" s="60" t="s">
        <v>173</v>
      </c>
      <c r="F4" s="64" t="s">
        <v>174</v>
      </c>
      <c r="G4" s="63" t="s">
        <v>175</v>
      </c>
      <c r="H4" s="81" t="s">
        <v>171</v>
      </c>
      <c r="I4" s="82" t="s">
        <v>172</v>
      </c>
      <c r="J4" s="82" t="s">
        <v>173</v>
      </c>
      <c r="K4" s="82" t="s">
        <v>174</v>
      </c>
      <c r="L4" s="82" t="s">
        <v>175</v>
      </c>
      <c r="M4" s="82" t="s">
        <v>171</v>
      </c>
      <c r="N4" s="82" t="s">
        <v>172</v>
      </c>
      <c r="O4" s="82" t="s">
        <v>173</v>
      </c>
      <c r="P4" s="82" t="s">
        <v>174</v>
      </c>
      <c r="Q4" s="82" t="s">
        <v>175</v>
      </c>
      <c r="R4" s="60" t="s">
        <v>171</v>
      </c>
      <c r="S4" s="60" t="s">
        <v>172</v>
      </c>
      <c r="T4" s="60" t="s">
        <v>173</v>
      </c>
      <c r="U4" s="60" t="s">
        <v>174</v>
      </c>
      <c r="V4" s="60" t="s">
        <v>175</v>
      </c>
      <c r="W4" s="61" t="s">
        <v>171</v>
      </c>
      <c r="X4" s="61" t="s">
        <v>172</v>
      </c>
      <c r="Y4" s="62" t="s">
        <v>173</v>
      </c>
      <c r="Z4" s="65" t="s">
        <v>174</v>
      </c>
      <c r="AA4" s="69" t="s">
        <v>175</v>
      </c>
    </row>
    <row r="5" spans="1:28" x14ac:dyDescent="0.25">
      <c r="A5" s="70">
        <v>3110</v>
      </c>
      <c r="B5" s="35" t="s">
        <v>41</v>
      </c>
      <c r="C5" s="37">
        <v>290000</v>
      </c>
      <c r="D5" s="37">
        <v>240000</v>
      </c>
      <c r="E5" s="37">
        <v>240000</v>
      </c>
      <c r="F5" s="37">
        <v>240000</v>
      </c>
      <c r="G5" s="80">
        <v>240000</v>
      </c>
      <c r="H5" s="30"/>
      <c r="I5" s="30"/>
      <c r="J5" s="30"/>
      <c r="K5" s="30"/>
      <c r="L5" s="30"/>
      <c r="M5" s="37"/>
      <c r="N5" s="37"/>
      <c r="O5" s="50"/>
      <c r="P5" s="50"/>
      <c r="Q5" s="50"/>
      <c r="R5" s="30"/>
      <c r="S5" s="30"/>
      <c r="T5" s="52"/>
      <c r="U5" s="52"/>
      <c r="V5" s="52"/>
      <c r="W5" s="37"/>
      <c r="X5" s="37"/>
      <c r="Y5" s="57"/>
      <c r="Z5" s="66"/>
      <c r="AA5" s="71"/>
      <c r="AB5" s="34" t="s">
        <v>176</v>
      </c>
    </row>
    <row r="6" spans="1:28" x14ac:dyDescent="0.25">
      <c r="A6" s="70">
        <v>3120</v>
      </c>
      <c r="B6" s="35" t="s">
        <v>43</v>
      </c>
      <c r="C6" s="37"/>
      <c r="D6" s="37"/>
      <c r="E6" s="37"/>
      <c r="F6" s="37"/>
      <c r="G6" s="80"/>
      <c r="H6" s="30"/>
      <c r="I6" s="30"/>
      <c r="J6" s="30"/>
      <c r="K6" s="30"/>
      <c r="L6" s="30"/>
      <c r="M6" s="37">
        <v>13560</v>
      </c>
      <c r="N6" s="37">
        <v>11000</v>
      </c>
      <c r="O6" s="50"/>
      <c r="P6" s="50"/>
      <c r="Q6" s="50"/>
      <c r="R6" s="30"/>
      <c r="S6" s="30">
        <v>38000</v>
      </c>
      <c r="T6" s="52"/>
      <c r="U6" s="52"/>
      <c r="V6" s="52"/>
      <c r="W6" s="37"/>
      <c r="X6" s="37"/>
      <c r="Y6" s="57"/>
      <c r="Z6" s="66"/>
      <c r="AA6" s="71"/>
    </row>
    <row r="7" spans="1:28" x14ac:dyDescent="0.25">
      <c r="A7" s="70">
        <v>3125</v>
      </c>
      <c r="B7" s="35" t="s">
        <v>44</v>
      </c>
      <c r="C7" s="37">
        <v>96000</v>
      </c>
      <c r="D7" s="37">
        <v>111500</v>
      </c>
      <c r="E7" s="37">
        <v>110000</v>
      </c>
      <c r="F7" s="37">
        <v>140000</v>
      </c>
      <c r="G7" s="80">
        <v>115000</v>
      </c>
      <c r="H7" s="30"/>
      <c r="I7" s="30"/>
      <c r="J7" s="30"/>
      <c r="K7" s="30"/>
      <c r="L7" s="30"/>
      <c r="M7" s="37"/>
      <c r="N7" s="37"/>
      <c r="O7" s="50"/>
      <c r="P7" s="50"/>
      <c r="Q7" s="50"/>
      <c r="R7" s="30"/>
      <c r="S7" s="30"/>
      <c r="T7" s="52"/>
      <c r="U7" s="52"/>
      <c r="V7" s="52"/>
      <c r="W7" s="37"/>
      <c r="X7" s="37"/>
      <c r="Y7" s="57"/>
      <c r="Z7" s="66"/>
      <c r="AA7" s="71"/>
    </row>
    <row r="8" spans="1:28" x14ac:dyDescent="0.25">
      <c r="A8" s="70">
        <v>3210</v>
      </c>
      <c r="B8" s="35" t="s">
        <v>45</v>
      </c>
      <c r="C8" s="37">
        <v>6669</v>
      </c>
      <c r="D8" s="37">
        <v>179</v>
      </c>
      <c r="E8" s="37">
        <v>8000</v>
      </c>
      <c r="F8" s="37">
        <v>10000</v>
      </c>
      <c r="G8" s="80">
        <v>10000</v>
      </c>
      <c r="H8" s="30"/>
      <c r="I8" s="30"/>
      <c r="J8" s="30"/>
      <c r="K8" s="30"/>
      <c r="L8" s="30"/>
      <c r="M8" s="37">
        <v>89204</v>
      </c>
      <c r="N8" s="37">
        <v>90153</v>
      </c>
      <c r="O8" s="50">
        <v>140000</v>
      </c>
      <c r="P8" s="50">
        <v>115000</v>
      </c>
      <c r="Q8" s="50">
        <v>115000</v>
      </c>
      <c r="R8" s="30">
        <v>96019</v>
      </c>
      <c r="S8" s="30">
        <v>144825</v>
      </c>
      <c r="T8" s="52">
        <v>90000</v>
      </c>
      <c r="U8" s="52">
        <v>95000</v>
      </c>
      <c r="V8" s="52">
        <v>110000</v>
      </c>
      <c r="W8" s="37"/>
      <c r="X8" s="37"/>
      <c r="Y8" s="57"/>
      <c r="Z8" s="66"/>
      <c r="AA8" s="71"/>
      <c r="AB8" s="42"/>
    </row>
    <row r="9" spans="1:28" x14ac:dyDescent="0.25">
      <c r="A9" s="70">
        <v>3220</v>
      </c>
      <c r="B9" s="35" t="s">
        <v>46</v>
      </c>
      <c r="C9" s="37"/>
      <c r="D9" s="37"/>
      <c r="E9" s="37"/>
      <c r="F9" s="37"/>
      <c r="G9" s="80"/>
      <c r="H9" s="30"/>
      <c r="I9" s="30"/>
      <c r="J9" s="30"/>
      <c r="K9" s="30"/>
      <c r="L9" s="30"/>
      <c r="M9" s="37">
        <v>94680</v>
      </c>
      <c r="N9" s="37">
        <v>104778</v>
      </c>
      <c r="O9" s="50">
        <v>100000</v>
      </c>
      <c r="P9" s="50">
        <v>120000</v>
      </c>
      <c r="Q9" s="50">
        <v>110000</v>
      </c>
      <c r="R9" s="30">
        <v>45070</v>
      </c>
      <c r="S9" s="30">
        <v>49695</v>
      </c>
      <c r="T9" s="52">
        <v>35000</v>
      </c>
      <c r="U9" s="52">
        <v>45000</v>
      </c>
      <c r="V9" s="52">
        <v>45000</v>
      </c>
      <c r="W9" s="37"/>
      <c r="X9" s="37"/>
      <c r="Y9" s="57"/>
      <c r="Z9" s="66"/>
      <c r="AA9" s="71"/>
    </row>
    <row r="10" spans="1:28" x14ac:dyDescent="0.25">
      <c r="A10" s="70">
        <v>3310</v>
      </c>
      <c r="B10" s="35" t="s">
        <v>48</v>
      </c>
      <c r="C10" s="37"/>
      <c r="D10" s="37"/>
      <c r="E10" s="37"/>
      <c r="F10" s="37"/>
      <c r="G10" s="80"/>
      <c r="H10" s="30"/>
      <c r="I10" s="30"/>
      <c r="J10" s="30"/>
      <c r="K10" s="30"/>
      <c r="L10" s="30"/>
      <c r="M10" s="37"/>
      <c r="N10" s="37"/>
      <c r="O10" s="50">
        <v>10000</v>
      </c>
      <c r="P10" s="50">
        <v>0</v>
      </c>
      <c r="Q10" s="50"/>
      <c r="R10" s="30"/>
      <c r="S10" s="30"/>
      <c r="T10" s="52"/>
      <c r="U10" s="52"/>
      <c r="V10" s="52"/>
      <c r="W10" s="37"/>
      <c r="X10" s="37"/>
      <c r="Y10" s="57"/>
      <c r="Z10" s="66"/>
      <c r="AA10" s="71"/>
    </row>
    <row r="11" spans="1:28" x14ac:dyDescent="0.25">
      <c r="A11" s="70">
        <v>3320</v>
      </c>
      <c r="B11" s="35" t="s">
        <v>49</v>
      </c>
      <c r="C11" s="37"/>
      <c r="D11" s="37"/>
      <c r="E11" s="37"/>
      <c r="F11" s="37"/>
      <c r="G11" s="80"/>
      <c r="H11" s="30"/>
      <c r="I11" s="30"/>
      <c r="J11" s="30">
        <v>6000</v>
      </c>
      <c r="K11" s="30"/>
      <c r="L11" s="30"/>
      <c r="M11" s="37">
        <v>6745</v>
      </c>
      <c r="N11" s="37">
        <v>1820</v>
      </c>
      <c r="O11" s="50"/>
      <c r="P11" s="50">
        <v>7000</v>
      </c>
      <c r="Q11" s="50">
        <v>7000</v>
      </c>
      <c r="R11" s="30">
        <v>36500</v>
      </c>
      <c r="S11" s="30">
        <v>50800</v>
      </c>
      <c r="T11" s="52">
        <v>40000</v>
      </c>
      <c r="U11" s="52">
        <v>35000</v>
      </c>
      <c r="V11" s="52">
        <v>35000</v>
      </c>
      <c r="W11" s="37"/>
      <c r="X11" s="37"/>
      <c r="Y11" s="57"/>
      <c r="Z11" s="66"/>
      <c r="AA11" s="71"/>
    </row>
    <row r="12" spans="1:28" x14ac:dyDescent="0.25">
      <c r="A12" s="70">
        <v>3325</v>
      </c>
      <c r="B12" s="35" t="s">
        <v>51</v>
      </c>
      <c r="C12" s="37"/>
      <c r="D12" s="37"/>
      <c r="E12" s="37"/>
      <c r="F12" s="37"/>
      <c r="G12" s="80"/>
      <c r="H12" s="30"/>
      <c r="I12" s="30"/>
      <c r="J12" s="30"/>
      <c r="K12" s="30"/>
      <c r="L12" s="30"/>
      <c r="M12" s="37">
        <v>649008</v>
      </c>
      <c r="N12" s="37">
        <v>479605</v>
      </c>
      <c r="O12" s="50">
        <v>800000</v>
      </c>
      <c r="P12" s="50">
        <v>800000</v>
      </c>
      <c r="Q12" s="50">
        <v>800000</v>
      </c>
      <c r="R12" s="30">
        <v>26300</v>
      </c>
      <c r="S12" s="30">
        <v>26000</v>
      </c>
      <c r="T12" s="52">
        <v>50000</v>
      </c>
      <c r="U12" s="52">
        <v>50000</v>
      </c>
      <c r="V12" s="52">
        <v>50000</v>
      </c>
      <c r="W12" s="37"/>
      <c r="X12" s="37"/>
      <c r="Y12" s="57"/>
      <c r="Z12" s="66"/>
      <c r="AA12" s="71"/>
    </row>
    <row r="13" spans="1:28" x14ac:dyDescent="0.25">
      <c r="A13" s="70">
        <v>3400</v>
      </c>
      <c r="B13" s="35" t="s">
        <v>177</v>
      </c>
      <c r="C13" s="37">
        <v>166131</v>
      </c>
      <c r="D13" s="37">
        <v>205182</v>
      </c>
      <c r="E13" s="37">
        <v>160000</v>
      </c>
      <c r="F13" s="37">
        <v>150000</v>
      </c>
      <c r="G13" s="85">
        <v>150000</v>
      </c>
      <c r="H13" s="30">
        <v>28667</v>
      </c>
      <c r="I13" s="30">
        <v>48800</v>
      </c>
      <c r="J13" s="30">
        <v>5000</v>
      </c>
      <c r="K13" s="30">
        <v>15000</v>
      </c>
      <c r="L13" s="30">
        <v>15000</v>
      </c>
      <c r="M13" s="37"/>
      <c r="N13" s="37"/>
      <c r="O13" s="50"/>
      <c r="P13" s="50"/>
      <c r="Q13" s="50"/>
      <c r="R13" s="30"/>
      <c r="S13" s="30"/>
      <c r="T13" s="52"/>
      <c r="U13" s="52"/>
      <c r="V13" s="52"/>
      <c r="W13" s="37"/>
      <c r="X13" s="37"/>
      <c r="Y13" s="57"/>
      <c r="Z13" s="66"/>
      <c r="AA13" s="71"/>
      <c r="AB13" s="34" t="s">
        <v>53</v>
      </c>
    </row>
    <row r="14" spans="1:28" x14ac:dyDescent="0.25">
      <c r="A14" s="70">
        <v>3410</v>
      </c>
      <c r="B14" s="35" t="s">
        <v>54</v>
      </c>
      <c r="C14" s="37">
        <v>910300</v>
      </c>
      <c r="D14" s="37">
        <v>910500</v>
      </c>
      <c r="E14" s="37">
        <v>980000</v>
      </c>
      <c r="F14" s="37">
        <v>980000</v>
      </c>
      <c r="G14" s="85">
        <v>950000</v>
      </c>
      <c r="H14" s="30"/>
      <c r="I14" s="30"/>
      <c r="J14" s="30"/>
      <c r="K14" s="30"/>
      <c r="L14" s="30"/>
      <c r="M14" s="37"/>
      <c r="N14" s="37"/>
      <c r="O14" s="50"/>
      <c r="P14" s="50"/>
      <c r="Q14" s="50"/>
      <c r="R14" s="30"/>
      <c r="S14" s="30"/>
      <c r="T14" s="52"/>
      <c r="U14" s="52"/>
      <c r="V14" s="52"/>
      <c r="W14" s="37"/>
      <c r="X14" s="37"/>
      <c r="Y14" s="57"/>
      <c r="Z14" s="66"/>
      <c r="AA14" s="71"/>
    </row>
    <row r="15" spans="1:28" ht="15" customHeight="1" x14ac:dyDescent="0.25">
      <c r="A15" s="70">
        <v>3441</v>
      </c>
      <c r="B15" s="35" t="s">
        <v>178</v>
      </c>
      <c r="C15" s="37">
        <v>1000</v>
      </c>
      <c r="D15" s="37"/>
      <c r="E15" s="37"/>
      <c r="F15" s="37"/>
      <c r="G15" s="80"/>
      <c r="H15" s="30"/>
      <c r="I15" s="30"/>
      <c r="J15" s="30"/>
      <c r="K15" s="30"/>
      <c r="L15" s="30"/>
      <c r="M15" s="37"/>
      <c r="N15" s="37"/>
      <c r="O15" s="50"/>
      <c r="P15" s="50"/>
      <c r="Q15" s="50"/>
      <c r="R15" s="30"/>
      <c r="S15" s="30"/>
      <c r="T15" s="52"/>
      <c r="U15" s="52"/>
      <c r="V15" s="52"/>
      <c r="W15" s="37"/>
      <c r="X15" s="37"/>
      <c r="Y15" s="57"/>
      <c r="Z15" s="66"/>
      <c r="AA15" s="71"/>
    </row>
    <row r="16" spans="1:28" x14ac:dyDescent="0.25">
      <c r="A16" s="70">
        <v>3442</v>
      </c>
      <c r="B16" s="35" t="s">
        <v>56</v>
      </c>
      <c r="C16" s="37">
        <v>134397</v>
      </c>
      <c r="D16" s="37">
        <v>354055</v>
      </c>
      <c r="E16" s="37"/>
      <c r="F16" s="37"/>
      <c r="G16" s="80">
        <v>0</v>
      </c>
      <c r="H16" s="30">
        <v>11000</v>
      </c>
      <c r="I16" s="30"/>
      <c r="J16" s="30"/>
      <c r="K16" s="30"/>
      <c r="L16" s="30"/>
      <c r="M16" s="37"/>
      <c r="N16" s="37"/>
      <c r="O16" s="50"/>
      <c r="P16" s="50"/>
      <c r="Q16" s="50"/>
      <c r="R16" s="30"/>
      <c r="S16" s="30"/>
      <c r="T16" s="56"/>
      <c r="U16" s="56"/>
      <c r="V16" s="56"/>
      <c r="W16" s="37"/>
      <c r="X16" s="37"/>
      <c r="Y16" s="57"/>
      <c r="Z16" s="66"/>
      <c r="AA16" s="71"/>
      <c r="AB16" s="34" t="s">
        <v>179</v>
      </c>
    </row>
    <row r="17" spans="1:29" x14ac:dyDescent="0.25">
      <c r="A17" s="70">
        <v>3600</v>
      </c>
      <c r="B17" s="35" t="s">
        <v>59</v>
      </c>
      <c r="C17" s="37">
        <v>15300</v>
      </c>
      <c r="D17" s="37">
        <v>26400</v>
      </c>
      <c r="E17" s="37">
        <v>35000</v>
      </c>
      <c r="F17" s="37">
        <v>35000</v>
      </c>
      <c r="G17" s="80">
        <v>35000</v>
      </c>
      <c r="H17" s="30"/>
      <c r="I17" s="30"/>
      <c r="J17" s="30"/>
      <c r="K17" s="30"/>
      <c r="L17" s="30"/>
      <c r="M17" s="37"/>
      <c r="N17" s="37"/>
      <c r="O17" s="50"/>
      <c r="P17" s="50"/>
      <c r="Q17" s="50"/>
      <c r="R17" s="30"/>
      <c r="S17" s="30"/>
      <c r="T17" s="52"/>
      <c r="U17" s="52"/>
      <c r="V17" s="52"/>
      <c r="W17" s="37"/>
      <c r="X17" s="37"/>
      <c r="Y17" s="57"/>
      <c r="Z17" s="66"/>
      <c r="AA17" s="71"/>
    </row>
    <row r="18" spans="1:29" x14ac:dyDescent="0.25">
      <c r="A18" s="70">
        <v>3605</v>
      </c>
      <c r="B18" s="35" t="s">
        <v>60</v>
      </c>
      <c r="C18" s="37">
        <v>70630</v>
      </c>
      <c r="D18" s="37">
        <v>81386</v>
      </c>
      <c r="E18" s="37">
        <v>75000</v>
      </c>
      <c r="F18" s="37">
        <v>75000</v>
      </c>
      <c r="G18" s="80">
        <v>80000</v>
      </c>
      <c r="H18" s="30"/>
      <c r="I18" s="30"/>
      <c r="J18" s="30"/>
      <c r="K18" s="30"/>
      <c r="L18" s="30"/>
      <c r="M18" s="37">
        <v>9840</v>
      </c>
      <c r="N18" s="37">
        <v>9430</v>
      </c>
      <c r="O18" s="50">
        <v>15000</v>
      </c>
      <c r="P18" s="50">
        <v>15000</v>
      </c>
      <c r="Q18" s="50">
        <v>15000</v>
      </c>
      <c r="R18" s="30"/>
      <c r="S18" s="30"/>
      <c r="T18" s="52"/>
      <c r="U18" s="52"/>
      <c r="V18" s="52"/>
      <c r="W18" s="37"/>
      <c r="X18" s="37"/>
      <c r="Y18" s="57"/>
      <c r="Z18" s="66"/>
      <c r="AA18" s="71"/>
      <c r="AB18" s="34" t="s">
        <v>180</v>
      </c>
    </row>
    <row r="19" spans="1:29" x14ac:dyDescent="0.25">
      <c r="A19" s="70">
        <v>3620</v>
      </c>
      <c r="B19" s="35" t="s">
        <v>63</v>
      </c>
      <c r="C19" s="37">
        <v>500</v>
      </c>
      <c r="D19" s="37"/>
      <c r="E19" s="37"/>
      <c r="F19" s="37"/>
      <c r="G19" s="80"/>
      <c r="H19" s="30"/>
      <c r="I19" s="30"/>
      <c r="J19" s="30"/>
      <c r="K19" s="30"/>
      <c r="L19" s="30"/>
      <c r="M19" s="37"/>
      <c r="N19" s="37">
        <v>2250</v>
      </c>
      <c r="O19" s="50"/>
      <c r="P19" s="50">
        <v>5000</v>
      </c>
      <c r="Q19" s="50">
        <v>5000</v>
      </c>
      <c r="R19" s="30">
        <v>5000</v>
      </c>
      <c r="S19" s="30"/>
      <c r="T19" s="52">
        <v>5000</v>
      </c>
      <c r="U19" s="52">
        <v>5000</v>
      </c>
      <c r="V19" s="52">
        <v>5000</v>
      </c>
      <c r="W19" s="37"/>
      <c r="X19" s="37"/>
      <c r="Y19" s="57"/>
      <c r="Z19" s="66"/>
      <c r="AA19" s="71"/>
      <c r="AB19" s="34" t="s">
        <v>181</v>
      </c>
    </row>
    <row r="20" spans="1:29" x14ac:dyDescent="0.25">
      <c r="A20" s="70">
        <v>3900</v>
      </c>
      <c r="B20" s="35" t="s">
        <v>65</v>
      </c>
      <c r="C20" s="37">
        <v>5085</v>
      </c>
      <c r="D20" s="37">
        <v>3840</v>
      </c>
      <c r="E20" s="37">
        <v>50000</v>
      </c>
      <c r="F20" s="37"/>
      <c r="G20" s="80"/>
      <c r="H20" s="30"/>
      <c r="I20" s="30"/>
      <c r="J20" s="30"/>
      <c r="K20" s="30"/>
      <c r="L20" s="30"/>
      <c r="M20" s="37"/>
      <c r="N20" s="37"/>
      <c r="O20" s="50"/>
      <c r="P20" s="50"/>
      <c r="Q20" s="50"/>
      <c r="R20" s="30"/>
      <c r="S20" s="30"/>
      <c r="T20" s="52"/>
      <c r="U20" s="52"/>
      <c r="V20" s="52"/>
      <c r="W20" s="37"/>
      <c r="X20" s="37"/>
      <c r="Y20" s="57"/>
      <c r="Z20" s="66"/>
      <c r="AA20" s="71"/>
    </row>
    <row r="21" spans="1:29" x14ac:dyDescent="0.25">
      <c r="A21" s="70">
        <v>3920</v>
      </c>
      <c r="B21" s="35" t="s">
        <v>67</v>
      </c>
      <c r="C21" s="37">
        <v>141168</v>
      </c>
      <c r="D21" s="37">
        <v>136290</v>
      </c>
      <c r="E21" s="37">
        <v>140000</v>
      </c>
      <c r="F21" s="37">
        <v>130000</v>
      </c>
      <c r="G21" s="80">
        <v>140000</v>
      </c>
      <c r="H21" s="30">
        <v>38600</v>
      </c>
      <c r="I21" s="30">
        <v>26705</v>
      </c>
      <c r="J21" s="30">
        <v>35000</v>
      </c>
      <c r="K21" s="30">
        <v>30000</v>
      </c>
      <c r="L21" s="30">
        <v>25000</v>
      </c>
      <c r="M21" s="37">
        <v>104535</v>
      </c>
      <c r="N21" s="37">
        <v>148362</v>
      </c>
      <c r="O21" s="50">
        <v>135000</v>
      </c>
      <c r="P21" s="50">
        <v>130000</v>
      </c>
      <c r="Q21" s="50">
        <v>145000</v>
      </c>
      <c r="R21" s="30">
        <v>166722</v>
      </c>
      <c r="S21" s="30">
        <v>187268</v>
      </c>
      <c r="T21" s="52">
        <v>150000</v>
      </c>
      <c r="U21" s="52">
        <v>150000</v>
      </c>
      <c r="V21" s="52">
        <v>175000</v>
      </c>
      <c r="W21" s="37"/>
      <c r="X21" s="37"/>
      <c r="Y21" s="57"/>
      <c r="Z21" s="66"/>
      <c r="AA21" s="71"/>
    </row>
    <row r="22" spans="1:29" x14ac:dyDescent="0.25">
      <c r="A22" s="70">
        <v>3921</v>
      </c>
      <c r="B22" s="35" t="s">
        <v>68</v>
      </c>
      <c r="C22" s="37">
        <v>6750</v>
      </c>
      <c r="D22" s="37">
        <v>16200</v>
      </c>
      <c r="E22" s="37"/>
      <c r="F22" s="37">
        <v>5000</v>
      </c>
      <c r="G22" s="80">
        <v>15000</v>
      </c>
      <c r="H22" s="30"/>
      <c r="I22" s="30"/>
      <c r="J22" s="30"/>
      <c r="K22" s="30"/>
      <c r="L22" s="30"/>
      <c r="M22" s="37"/>
      <c r="N22" s="37"/>
      <c r="O22" s="50"/>
      <c r="P22" s="50"/>
      <c r="Q22" s="50"/>
      <c r="R22" s="30"/>
      <c r="S22" s="30"/>
      <c r="T22" s="52"/>
      <c r="U22" s="52"/>
      <c r="V22" s="52"/>
      <c r="W22" s="37"/>
      <c r="X22" s="37"/>
      <c r="Y22" s="57"/>
      <c r="Z22" s="66"/>
      <c r="AA22" s="71"/>
    </row>
    <row r="23" spans="1:29" x14ac:dyDescent="0.25">
      <c r="A23" s="70">
        <v>3930</v>
      </c>
      <c r="B23" s="35" t="s">
        <v>69</v>
      </c>
      <c r="C23" s="37"/>
      <c r="D23" s="37"/>
      <c r="E23" s="37"/>
      <c r="F23" s="37"/>
      <c r="G23" s="80"/>
      <c r="H23" s="30"/>
      <c r="I23" s="30">
        <v>2000</v>
      </c>
      <c r="J23" s="30"/>
      <c r="K23" s="30"/>
      <c r="L23" s="30"/>
      <c r="M23" s="37">
        <v>118950</v>
      </c>
      <c r="N23" s="37">
        <v>187200</v>
      </c>
      <c r="O23" s="50">
        <v>80000</v>
      </c>
      <c r="P23" s="50">
        <v>150000</v>
      </c>
      <c r="Q23" s="50">
        <v>150000</v>
      </c>
      <c r="R23" s="30"/>
      <c r="S23" s="30"/>
      <c r="T23" s="52"/>
      <c r="U23" s="52"/>
      <c r="V23" s="52"/>
      <c r="W23" s="37"/>
      <c r="X23" s="37"/>
      <c r="Y23" s="57"/>
      <c r="Z23" s="66"/>
      <c r="AA23" s="71"/>
    </row>
    <row r="24" spans="1:29" x14ac:dyDescent="0.25">
      <c r="A24" s="70">
        <v>3932</v>
      </c>
      <c r="B24" s="35" t="s">
        <v>182</v>
      </c>
      <c r="C24" s="37"/>
      <c r="D24" s="37"/>
      <c r="E24" s="37"/>
      <c r="F24" s="37"/>
      <c r="G24" s="80"/>
      <c r="H24" s="30"/>
      <c r="I24" s="30"/>
      <c r="J24" s="30"/>
      <c r="K24" s="30"/>
      <c r="L24" s="30"/>
      <c r="M24" s="37"/>
      <c r="N24" s="37"/>
      <c r="O24" s="50"/>
      <c r="P24" s="50"/>
      <c r="Q24" s="50"/>
      <c r="R24" s="30">
        <v>16850</v>
      </c>
      <c r="S24" s="30">
        <v>14015</v>
      </c>
      <c r="T24" s="52">
        <v>20000</v>
      </c>
      <c r="U24" s="52">
        <v>20000</v>
      </c>
      <c r="V24" s="52">
        <v>20000</v>
      </c>
      <c r="W24" s="37"/>
      <c r="X24" s="37"/>
      <c r="Y24" s="57"/>
      <c r="Z24" s="66"/>
      <c r="AA24" s="71"/>
      <c r="AB24" s="34" t="s">
        <v>183</v>
      </c>
    </row>
    <row r="25" spans="1:29" x14ac:dyDescent="0.25">
      <c r="A25" s="70">
        <v>3960</v>
      </c>
      <c r="B25" s="35" t="s">
        <v>184</v>
      </c>
      <c r="C25" s="37">
        <v>218574</v>
      </c>
      <c r="D25" s="37">
        <v>214207</v>
      </c>
      <c r="E25" s="37">
        <v>200000</v>
      </c>
      <c r="F25" s="37">
        <v>210000</v>
      </c>
      <c r="G25" s="80">
        <v>210000</v>
      </c>
      <c r="H25" s="30"/>
      <c r="I25" s="30"/>
      <c r="J25" s="30"/>
      <c r="K25" s="30"/>
      <c r="L25" s="30"/>
      <c r="M25" s="37"/>
      <c r="N25" s="37"/>
      <c r="O25" s="50"/>
      <c r="P25" s="50"/>
      <c r="Q25" s="50"/>
      <c r="R25" s="30"/>
      <c r="S25" s="30"/>
      <c r="T25" s="52"/>
      <c r="U25" s="52"/>
      <c r="V25" s="52"/>
      <c r="W25" s="37"/>
      <c r="X25" s="37"/>
      <c r="Y25" s="57"/>
      <c r="Z25" s="66"/>
      <c r="AA25" s="71"/>
    </row>
    <row r="26" spans="1:29" x14ac:dyDescent="0.25">
      <c r="A26" s="70">
        <v>3990</v>
      </c>
      <c r="B26" s="35" t="s">
        <v>71</v>
      </c>
      <c r="C26" s="37">
        <v>193593</v>
      </c>
      <c r="D26" s="37">
        <v>466403</v>
      </c>
      <c r="E26" s="37">
        <v>160000</v>
      </c>
      <c r="F26" s="37">
        <v>250000</v>
      </c>
      <c r="G26" s="80">
        <v>250000</v>
      </c>
      <c r="H26" s="30"/>
      <c r="I26" s="30"/>
      <c r="J26" s="30"/>
      <c r="K26" s="30"/>
      <c r="L26" s="30"/>
      <c r="M26" s="37"/>
      <c r="N26" s="37"/>
      <c r="O26" s="50"/>
      <c r="P26" s="50"/>
      <c r="Q26" s="50"/>
      <c r="R26" s="30"/>
      <c r="S26" s="30"/>
      <c r="T26" s="52"/>
      <c r="U26" s="52"/>
      <c r="V26" s="52"/>
      <c r="W26" s="37"/>
      <c r="X26" s="37"/>
      <c r="Y26" s="57"/>
      <c r="Z26" s="66"/>
      <c r="AA26" s="71"/>
      <c r="AB26" s="34" t="s">
        <v>185</v>
      </c>
      <c r="AC26" s="51"/>
    </row>
    <row r="27" spans="1:29" s="1" customFormat="1" ht="12.75" x14ac:dyDescent="0.2">
      <c r="A27" s="72"/>
      <c r="B27" s="4" t="s">
        <v>73</v>
      </c>
      <c r="C27" s="5">
        <f t="shared" ref="C27:Q27" si="0">SUM(C5:C26)</f>
        <v>2256097</v>
      </c>
      <c r="D27" s="5">
        <f t="shared" si="0"/>
        <v>2766142</v>
      </c>
      <c r="E27" s="54">
        <f t="shared" si="0"/>
        <v>2158000</v>
      </c>
      <c r="F27" s="54">
        <f t="shared" si="0"/>
        <v>2225000</v>
      </c>
      <c r="G27" s="54">
        <f t="shared" si="0"/>
        <v>2195000</v>
      </c>
      <c r="H27" s="49">
        <f t="shared" si="0"/>
        <v>78267</v>
      </c>
      <c r="I27" s="49">
        <f t="shared" si="0"/>
        <v>77505</v>
      </c>
      <c r="J27" s="49">
        <f t="shared" si="0"/>
        <v>46000</v>
      </c>
      <c r="K27" s="49">
        <f t="shared" si="0"/>
        <v>45000</v>
      </c>
      <c r="L27" s="49">
        <f t="shared" si="0"/>
        <v>40000</v>
      </c>
      <c r="M27" s="54">
        <f t="shared" si="0"/>
        <v>1086522</v>
      </c>
      <c r="N27" s="54">
        <f t="shared" si="0"/>
        <v>1034598</v>
      </c>
      <c r="O27" s="54">
        <f t="shared" si="0"/>
        <v>1280000</v>
      </c>
      <c r="P27" s="54">
        <f t="shared" si="0"/>
        <v>1342000</v>
      </c>
      <c r="Q27" s="54">
        <f t="shared" si="0"/>
        <v>1347000</v>
      </c>
      <c r="R27" s="49">
        <f>SUM(R5:R25)</f>
        <v>392461</v>
      </c>
      <c r="S27" s="49">
        <f>SUM(S5:S26)</f>
        <v>510603</v>
      </c>
      <c r="T27" s="49">
        <f>SUM(T5:T26)</f>
        <v>390000</v>
      </c>
      <c r="U27" s="49">
        <f>SUM(U5:U26)</f>
        <v>400000</v>
      </c>
      <c r="V27" s="49">
        <f>SUM(V5:V26)</f>
        <v>440000</v>
      </c>
      <c r="W27" s="54">
        <f>C27+H27+M27+R27</f>
        <v>3813347</v>
      </c>
      <c r="X27" s="54">
        <f>D27+I27+N27+S27</f>
        <v>4388848</v>
      </c>
      <c r="Y27" s="54">
        <f>E27+J27+O27+T27</f>
        <v>3874000</v>
      </c>
      <c r="Z27" s="67">
        <f>F27+K27+P27+U27</f>
        <v>4012000</v>
      </c>
      <c r="AA27" s="83">
        <f>G27+L27+Q27+V27</f>
        <v>4022000</v>
      </c>
    </row>
    <row r="28" spans="1:29" x14ac:dyDescent="0.25">
      <c r="A28" s="70">
        <v>4310</v>
      </c>
      <c r="B28" s="35" t="s">
        <v>75</v>
      </c>
      <c r="C28" s="37"/>
      <c r="D28" s="37"/>
      <c r="E28" s="37">
        <v>5000</v>
      </c>
      <c r="F28" s="37"/>
      <c r="G28" s="37"/>
      <c r="H28" s="30"/>
      <c r="I28" s="30"/>
      <c r="J28" s="30"/>
      <c r="K28" s="30"/>
      <c r="L28" s="30"/>
      <c r="M28" s="37">
        <v>58265</v>
      </c>
      <c r="N28" s="37">
        <v>49342</v>
      </c>
      <c r="O28" s="50">
        <v>70000</v>
      </c>
      <c r="P28" s="50">
        <v>85000</v>
      </c>
      <c r="Q28" s="50">
        <v>70000</v>
      </c>
      <c r="R28" s="30">
        <v>62442</v>
      </c>
      <c r="S28" s="30">
        <v>73004</v>
      </c>
      <c r="T28" s="52">
        <v>40000</v>
      </c>
      <c r="U28" s="52">
        <v>60000</v>
      </c>
      <c r="V28" s="52">
        <v>70000</v>
      </c>
      <c r="W28" s="37"/>
      <c r="X28" s="37"/>
      <c r="Y28" s="57"/>
      <c r="Z28" s="66"/>
      <c r="AA28" s="71"/>
    </row>
    <row r="29" spans="1:29" x14ac:dyDescent="0.25">
      <c r="A29" s="70">
        <v>4420</v>
      </c>
      <c r="B29" s="35" t="s">
        <v>186</v>
      </c>
      <c r="C29" s="37">
        <v>900</v>
      </c>
      <c r="D29" s="37"/>
      <c r="E29" s="37"/>
      <c r="F29" s="37"/>
      <c r="G29" s="37"/>
      <c r="H29" s="30"/>
      <c r="I29" s="30"/>
      <c r="J29" s="30">
        <v>3000</v>
      </c>
      <c r="K29" s="30"/>
      <c r="L29" s="30"/>
      <c r="M29" s="37"/>
      <c r="N29" s="37">
        <v>2708</v>
      </c>
      <c r="O29" s="50"/>
      <c r="P29" s="50"/>
      <c r="Q29" s="50"/>
      <c r="R29" s="30">
        <v>12800</v>
      </c>
      <c r="S29" s="30">
        <v>3000</v>
      </c>
      <c r="T29" s="52"/>
      <c r="U29" s="52"/>
      <c r="V29" s="52"/>
      <c r="W29" s="37"/>
      <c r="X29" s="37"/>
      <c r="Y29" s="57"/>
      <c r="Z29" s="66"/>
      <c r="AA29" s="71"/>
    </row>
    <row r="30" spans="1:29" x14ac:dyDescent="0.25">
      <c r="A30" s="70">
        <v>4425</v>
      </c>
      <c r="B30" s="35" t="s">
        <v>76</v>
      </c>
      <c r="C30" s="37"/>
      <c r="D30" s="37"/>
      <c r="E30" s="37"/>
      <c r="F30" s="37"/>
      <c r="G30" s="37"/>
      <c r="H30" s="30"/>
      <c r="I30" s="30"/>
      <c r="J30" s="30"/>
      <c r="K30" s="30"/>
      <c r="L30" s="30"/>
      <c r="M30" s="37">
        <v>504423</v>
      </c>
      <c r="N30" s="37">
        <v>468727</v>
      </c>
      <c r="O30" s="50">
        <v>600000</v>
      </c>
      <c r="P30" s="50">
        <v>600000</v>
      </c>
      <c r="Q30" s="50">
        <v>600000</v>
      </c>
      <c r="R30" s="30">
        <v>13150</v>
      </c>
      <c r="S30" s="30">
        <v>1000</v>
      </c>
      <c r="T30" s="52">
        <v>7500</v>
      </c>
      <c r="U30" s="52">
        <v>15000</v>
      </c>
      <c r="V30" s="52">
        <v>7000</v>
      </c>
      <c r="W30" s="37"/>
      <c r="X30" s="37"/>
      <c r="Y30" s="57"/>
      <c r="Z30" s="66"/>
      <c r="AA30" s="71"/>
    </row>
    <row r="31" spans="1:29" x14ac:dyDescent="0.25">
      <c r="A31" s="70">
        <v>5000</v>
      </c>
      <c r="B31" s="35" t="s">
        <v>78</v>
      </c>
      <c r="C31" s="37">
        <f>145478+19364</f>
        <v>164842</v>
      </c>
      <c r="D31" s="37">
        <v>109782</v>
      </c>
      <c r="E31" s="37">
        <v>180000</v>
      </c>
      <c r="F31" s="37">
        <v>150000</v>
      </c>
      <c r="G31" s="37">
        <v>110000</v>
      </c>
      <c r="H31" s="30"/>
      <c r="I31" s="30"/>
      <c r="J31" s="30"/>
      <c r="K31" s="30"/>
      <c r="L31" s="30"/>
      <c r="M31" s="37"/>
      <c r="N31" s="37"/>
      <c r="O31" s="50"/>
      <c r="P31" s="50"/>
      <c r="Q31" s="50"/>
      <c r="R31" s="30"/>
      <c r="S31" s="30"/>
      <c r="T31" s="52"/>
      <c r="U31" s="52"/>
      <c r="V31" s="52"/>
      <c r="W31" s="37"/>
      <c r="X31" s="37"/>
      <c r="Y31" s="57"/>
      <c r="Z31" s="66"/>
      <c r="AA31" s="71"/>
    </row>
    <row r="32" spans="1:29" x14ac:dyDescent="0.25">
      <c r="A32" s="70">
        <v>5001</v>
      </c>
      <c r="B32" s="35" t="s">
        <v>187</v>
      </c>
      <c r="C32" s="37">
        <v>50004</v>
      </c>
      <c r="D32" s="37">
        <v>50004</v>
      </c>
      <c r="E32" s="37">
        <v>52000</v>
      </c>
      <c r="F32" s="37">
        <v>50000</v>
      </c>
      <c r="G32" s="37">
        <v>50000</v>
      </c>
      <c r="H32" s="30"/>
      <c r="I32" s="30"/>
      <c r="J32" s="30"/>
      <c r="K32" s="30"/>
      <c r="L32" s="30"/>
      <c r="M32" s="37"/>
      <c r="N32" s="37"/>
      <c r="O32" s="50"/>
      <c r="P32" s="50"/>
      <c r="Q32" s="50"/>
      <c r="R32" s="30"/>
      <c r="S32" s="30"/>
      <c r="T32" s="52"/>
      <c r="U32" s="52"/>
      <c r="V32" s="52"/>
      <c r="W32" s="37"/>
      <c r="X32" s="37"/>
      <c r="Y32" s="57"/>
      <c r="Z32" s="66"/>
      <c r="AA32" s="71"/>
    </row>
    <row r="33" spans="1:27" x14ac:dyDescent="0.25">
      <c r="A33" s="70">
        <v>5020</v>
      </c>
      <c r="B33" s="35" t="s">
        <v>79</v>
      </c>
      <c r="C33" s="37">
        <v>19781</v>
      </c>
      <c r="D33" s="37">
        <v>13377</v>
      </c>
      <c r="E33" s="37">
        <v>18300</v>
      </c>
      <c r="F33" s="37">
        <v>18000</v>
      </c>
      <c r="G33" s="37">
        <f>G31*12%</f>
        <v>13200</v>
      </c>
      <c r="H33" s="30"/>
      <c r="I33" s="30"/>
      <c r="J33" s="30"/>
      <c r="K33" s="30"/>
      <c r="L33" s="30"/>
      <c r="M33" s="37"/>
      <c r="N33" s="37"/>
      <c r="O33" s="50"/>
      <c r="P33" s="50"/>
      <c r="Q33" s="50"/>
      <c r="R33" s="30"/>
      <c r="S33" s="30"/>
      <c r="T33" s="52"/>
      <c r="U33" s="52"/>
      <c r="V33" s="52"/>
      <c r="W33" s="37"/>
      <c r="X33" s="37"/>
      <c r="Y33" s="57"/>
      <c r="Z33" s="66"/>
      <c r="AA33" s="71"/>
    </row>
    <row r="34" spans="1:27" x14ac:dyDescent="0.25">
      <c r="A34" s="70">
        <v>5220</v>
      </c>
      <c r="B34" s="35" t="s">
        <v>80</v>
      </c>
      <c r="C34" s="37">
        <v>5214</v>
      </c>
      <c r="D34" s="37">
        <v>6000</v>
      </c>
      <c r="E34" s="37">
        <v>7000</v>
      </c>
      <c r="F34" s="37">
        <v>7000</v>
      </c>
      <c r="G34" s="37">
        <v>7000</v>
      </c>
      <c r="H34" s="30"/>
      <c r="I34" s="30"/>
      <c r="J34" s="30"/>
      <c r="K34" s="30"/>
      <c r="L34" s="30"/>
      <c r="M34" s="37"/>
      <c r="N34" s="37"/>
      <c r="O34" s="50"/>
      <c r="P34" s="50"/>
      <c r="Q34" s="50"/>
      <c r="R34" s="30"/>
      <c r="S34" s="30"/>
      <c r="T34" s="52"/>
      <c r="U34" s="52"/>
      <c r="V34" s="52"/>
      <c r="W34" s="37"/>
      <c r="X34" s="37"/>
      <c r="Y34" s="57"/>
      <c r="Z34" s="66"/>
      <c r="AA34" s="71"/>
    </row>
    <row r="35" spans="1:27" x14ac:dyDescent="0.25">
      <c r="A35" s="70">
        <v>5300</v>
      </c>
      <c r="B35" s="35" t="s">
        <v>81</v>
      </c>
      <c r="C35" s="37"/>
      <c r="D35" s="37">
        <v>10000</v>
      </c>
      <c r="E35" s="37"/>
      <c r="F35" s="37"/>
      <c r="G35" s="37"/>
      <c r="H35" s="30">
        <v>14851</v>
      </c>
      <c r="I35" s="30">
        <v>3500</v>
      </c>
      <c r="J35" s="30">
        <v>8000</v>
      </c>
      <c r="K35" s="30">
        <v>25000</v>
      </c>
      <c r="L35" s="30">
        <v>15000</v>
      </c>
      <c r="M35" s="37">
        <v>140670</v>
      </c>
      <c r="N35" s="37">
        <v>138670</v>
      </c>
      <c r="O35" s="50">
        <v>130000</v>
      </c>
      <c r="P35" s="50">
        <v>135000</v>
      </c>
      <c r="Q35" s="50">
        <v>135000</v>
      </c>
      <c r="R35" s="30">
        <v>107000</v>
      </c>
      <c r="S35" s="30">
        <v>143780</v>
      </c>
      <c r="T35" s="52">
        <v>120000</v>
      </c>
      <c r="U35" s="52">
        <v>105000</v>
      </c>
      <c r="V35" s="52">
        <v>142000</v>
      </c>
      <c r="W35" s="37"/>
      <c r="X35" s="37"/>
      <c r="Y35" s="57"/>
      <c r="Z35" s="66"/>
      <c r="AA35" s="71"/>
    </row>
    <row r="36" spans="1:27" x14ac:dyDescent="0.25">
      <c r="A36" s="70">
        <v>5400</v>
      </c>
      <c r="B36" s="35" t="s">
        <v>82</v>
      </c>
      <c r="C36" s="37">
        <v>23243</v>
      </c>
      <c r="D36" s="37">
        <v>15479</v>
      </c>
      <c r="E36" s="37">
        <v>25200</v>
      </c>
      <c r="F36" s="37">
        <v>25000</v>
      </c>
      <c r="G36" s="37">
        <v>20000</v>
      </c>
      <c r="H36" s="30"/>
      <c r="I36" s="30"/>
      <c r="J36" s="30"/>
      <c r="K36" s="30"/>
      <c r="L36" s="30"/>
      <c r="M36" s="37"/>
      <c r="N36" s="37"/>
      <c r="O36" s="50"/>
      <c r="P36" s="50"/>
      <c r="Q36" s="50"/>
      <c r="R36" s="30"/>
      <c r="S36" s="30"/>
      <c r="T36" s="52"/>
      <c r="U36" s="52"/>
      <c r="V36" s="52"/>
      <c r="W36" s="37"/>
      <c r="X36" s="37"/>
      <c r="Y36" s="57"/>
      <c r="Z36" s="66"/>
      <c r="AA36" s="71"/>
    </row>
    <row r="37" spans="1:27" x14ac:dyDescent="0.25">
      <c r="A37" s="70">
        <v>5410</v>
      </c>
      <c r="B37" s="35" t="s">
        <v>83</v>
      </c>
      <c r="C37" s="37">
        <v>2789</v>
      </c>
      <c r="D37" s="37">
        <v>1886</v>
      </c>
      <c r="E37" s="37">
        <v>2500</v>
      </c>
      <c r="F37" s="37">
        <v>3000</v>
      </c>
      <c r="G37" s="37">
        <v>2000</v>
      </c>
      <c r="H37" s="30"/>
      <c r="I37" s="30"/>
      <c r="J37" s="30"/>
      <c r="K37" s="30"/>
      <c r="L37" s="30"/>
      <c r="M37" s="37"/>
      <c r="N37" s="37"/>
      <c r="O37" s="50"/>
      <c r="P37" s="50"/>
      <c r="Q37" s="50"/>
      <c r="R37" s="30"/>
      <c r="S37" s="30"/>
      <c r="T37" s="52"/>
      <c r="U37" s="52"/>
      <c r="V37" s="52"/>
      <c r="W37" s="37"/>
      <c r="X37" s="37"/>
      <c r="Y37" s="57"/>
      <c r="Z37" s="66"/>
      <c r="AA37" s="71"/>
    </row>
    <row r="38" spans="1:27" x14ac:dyDescent="0.25">
      <c r="A38" s="70">
        <v>5500</v>
      </c>
      <c r="B38" s="35" t="s">
        <v>84</v>
      </c>
      <c r="C38" s="37"/>
      <c r="D38" s="37"/>
      <c r="E38" s="37">
        <v>5000</v>
      </c>
      <c r="F38" s="37"/>
      <c r="G38" s="37"/>
      <c r="H38" s="30"/>
      <c r="I38" s="30">
        <v>250</v>
      </c>
      <c r="J38" s="30">
        <v>3000</v>
      </c>
      <c r="K38" s="30"/>
      <c r="L38" s="30"/>
      <c r="M38" s="37">
        <v>3400</v>
      </c>
      <c r="N38" s="37">
        <v>750</v>
      </c>
      <c r="O38" s="50">
        <v>12000</v>
      </c>
      <c r="P38" s="50">
        <v>5000</v>
      </c>
      <c r="Q38" s="50">
        <v>1000</v>
      </c>
      <c r="R38" s="30">
        <v>11100</v>
      </c>
      <c r="S38" s="30">
        <v>2000</v>
      </c>
      <c r="T38" s="52">
        <v>15000</v>
      </c>
      <c r="U38" s="52">
        <v>13000</v>
      </c>
      <c r="V38" s="52">
        <v>3000</v>
      </c>
      <c r="W38" s="37"/>
      <c r="X38" s="37"/>
      <c r="Y38" s="57"/>
      <c r="Z38" s="66"/>
      <c r="AA38" s="71"/>
    </row>
    <row r="39" spans="1:27" x14ac:dyDescent="0.25">
      <c r="A39" s="70">
        <v>5550</v>
      </c>
      <c r="B39" s="35" t="s">
        <v>85</v>
      </c>
      <c r="C39" s="37"/>
      <c r="D39" s="37"/>
      <c r="E39" s="37"/>
      <c r="F39" s="37"/>
      <c r="G39" s="37"/>
      <c r="H39" s="30"/>
      <c r="I39" s="30"/>
      <c r="J39" s="30"/>
      <c r="K39" s="30"/>
      <c r="L39" s="30"/>
      <c r="M39" s="37">
        <v>4644</v>
      </c>
      <c r="N39" s="37">
        <v>17013</v>
      </c>
      <c r="O39" s="50">
        <v>20000</v>
      </c>
      <c r="P39" s="50">
        <v>15000</v>
      </c>
      <c r="Q39" s="50">
        <v>17000</v>
      </c>
      <c r="R39" s="30">
        <v>1316</v>
      </c>
      <c r="S39" s="30">
        <v>4551</v>
      </c>
      <c r="T39" s="52">
        <v>8000</v>
      </c>
      <c r="U39" s="52">
        <v>8000</v>
      </c>
      <c r="V39" s="52">
        <v>5000</v>
      </c>
      <c r="W39" s="37"/>
      <c r="X39" s="37"/>
      <c r="Y39" s="57"/>
      <c r="Z39" s="66"/>
      <c r="AA39" s="71"/>
    </row>
    <row r="40" spans="1:27" x14ac:dyDescent="0.25">
      <c r="A40" s="70">
        <v>5820</v>
      </c>
      <c r="B40" s="35" t="s">
        <v>188</v>
      </c>
      <c r="C40" s="37">
        <v>-22284</v>
      </c>
      <c r="D40" s="37">
        <v>-1104</v>
      </c>
      <c r="E40" s="37"/>
      <c r="F40" s="37"/>
      <c r="G40" s="37"/>
      <c r="H40" s="30"/>
      <c r="I40" s="30"/>
      <c r="J40" s="30"/>
      <c r="K40" s="30"/>
      <c r="L40" s="30"/>
      <c r="M40" s="37"/>
      <c r="N40" s="37"/>
      <c r="O40" s="50"/>
      <c r="P40" s="50"/>
      <c r="Q40" s="50"/>
      <c r="R40" s="30"/>
      <c r="S40" s="30"/>
      <c r="T40" s="52"/>
      <c r="U40" s="52"/>
      <c r="V40" s="52"/>
      <c r="W40" s="37"/>
      <c r="X40" s="37"/>
      <c r="Y40" s="57"/>
      <c r="Z40" s="66"/>
      <c r="AA40" s="71"/>
    </row>
    <row r="41" spans="1:27" x14ac:dyDescent="0.25">
      <c r="A41" s="70">
        <v>6301</v>
      </c>
      <c r="B41" s="35" t="s">
        <v>90</v>
      </c>
      <c r="C41" s="37"/>
      <c r="D41" s="37"/>
      <c r="E41" s="37"/>
      <c r="F41" s="37"/>
      <c r="G41" s="37"/>
      <c r="H41" s="30">
        <v>2600</v>
      </c>
      <c r="I41" s="30">
        <v>2730</v>
      </c>
      <c r="J41" s="30"/>
      <c r="K41" s="30"/>
      <c r="L41" s="30">
        <v>3000</v>
      </c>
      <c r="M41" s="37"/>
      <c r="N41" s="37"/>
      <c r="O41" s="50"/>
      <c r="P41" s="50"/>
      <c r="Q41" s="50"/>
      <c r="R41" s="30"/>
      <c r="S41" s="30"/>
      <c r="T41" s="52"/>
      <c r="U41" s="52"/>
      <c r="V41" s="52"/>
      <c r="W41" s="37"/>
      <c r="X41" s="37"/>
      <c r="Y41" s="57"/>
      <c r="Z41" s="66"/>
      <c r="AA41" s="71"/>
    </row>
    <row r="42" spans="1:27" x14ac:dyDescent="0.25">
      <c r="A42" s="70">
        <v>6320</v>
      </c>
      <c r="B42" s="35" t="s">
        <v>91</v>
      </c>
      <c r="C42" s="37">
        <v>53477</v>
      </c>
      <c r="D42" s="37">
        <v>68981</v>
      </c>
      <c r="E42" s="37">
        <v>60000</v>
      </c>
      <c r="F42" s="37">
        <v>60000</v>
      </c>
      <c r="G42" s="37">
        <v>70000</v>
      </c>
      <c r="H42" s="30"/>
      <c r="I42" s="30"/>
      <c r="J42" s="30"/>
      <c r="K42" s="30"/>
      <c r="L42" s="30"/>
      <c r="M42" s="37"/>
      <c r="N42" s="37"/>
      <c r="O42" s="50"/>
      <c r="P42" s="50"/>
      <c r="Q42" s="50"/>
      <c r="R42" s="30"/>
      <c r="S42" s="30"/>
      <c r="T42" s="52"/>
      <c r="U42" s="52"/>
      <c r="V42" s="52"/>
      <c r="W42" s="37"/>
      <c r="X42" s="37"/>
      <c r="Y42" s="57"/>
      <c r="Z42" s="66"/>
      <c r="AA42" s="71"/>
    </row>
    <row r="43" spans="1:27" x14ac:dyDescent="0.25">
      <c r="A43" s="70">
        <v>6340</v>
      </c>
      <c r="B43" s="35" t="s">
        <v>92</v>
      </c>
      <c r="C43" s="37">
        <v>367491</v>
      </c>
      <c r="D43" s="37">
        <v>350835</v>
      </c>
      <c r="E43" s="37">
        <v>350000</v>
      </c>
      <c r="F43" s="37">
        <v>350000</v>
      </c>
      <c r="G43" s="80">
        <v>350000</v>
      </c>
      <c r="H43" s="30"/>
      <c r="I43" s="30"/>
      <c r="J43" s="30"/>
      <c r="K43" s="30"/>
      <c r="L43" s="30"/>
      <c r="M43" s="37"/>
      <c r="N43" s="37"/>
      <c r="O43" s="50"/>
      <c r="P43" s="50"/>
      <c r="Q43" s="50"/>
      <c r="R43" s="30"/>
      <c r="S43" s="30"/>
      <c r="T43" s="52"/>
      <c r="U43" s="52"/>
      <c r="V43" s="52"/>
      <c r="W43" s="37"/>
      <c r="X43" s="37"/>
      <c r="Y43" s="57"/>
      <c r="Z43" s="66"/>
      <c r="AA43" s="71"/>
    </row>
    <row r="44" spans="1:27" x14ac:dyDescent="0.25">
      <c r="A44" s="70">
        <v>6360</v>
      </c>
      <c r="B44" s="35" t="s">
        <v>93</v>
      </c>
      <c r="C44" s="37">
        <v>136532</v>
      </c>
      <c r="D44" s="37">
        <v>290369</v>
      </c>
      <c r="E44" s="37">
        <v>45000</v>
      </c>
      <c r="F44" s="37">
        <v>140000</v>
      </c>
      <c r="G44" s="80">
        <v>300000</v>
      </c>
      <c r="H44" s="30"/>
      <c r="I44" s="30"/>
      <c r="J44" s="30"/>
      <c r="K44" s="30"/>
      <c r="L44" s="30"/>
      <c r="M44" s="37"/>
      <c r="N44" s="37"/>
      <c r="O44" s="50"/>
      <c r="P44" s="50"/>
      <c r="Q44" s="50"/>
      <c r="R44" s="30"/>
      <c r="S44" s="30"/>
      <c r="T44" s="52"/>
      <c r="U44" s="52"/>
      <c r="V44" s="52"/>
      <c r="W44" s="37"/>
      <c r="X44" s="37"/>
      <c r="Y44" s="57"/>
      <c r="Z44" s="66"/>
      <c r="AA44" s="71"/>
    </row>
    <row r="45" spans="1:27" x14ac:dyDescent="0.25">
      <c r="A45" s="70">
        <v>6400</v>
      </c>
      <c r="B45" s="35" t="s">
        <v>189</v>
      </c>
      <c r="C45" s="37">
        <v>30392</v>
      </c>
      <c r="D45" s="37">
        <v>33817</v>
      </c>
      <c r="E45" s="37">
        <v>30000</v>
      </c>
      <c r="F45" s="37">
        <v>30000</v>
      </c>
      <c r="G45" s="80">
        <v>35000</v>
      </c>
      <c r="H45" s="30"/>
      <c r="I45" s="30"/>
      <c r="J45" s="30"/>
      <c r="K45" s="30"/>
      <c r="L45" s="30"/>
      <c r="M45" s="37"/>
      <c r="N45" s="37"/>
      <c r="O45" s="50"/>
      <c r="P45" s="50"/>
      <c r="Q45" s="50"/>
      <c r="R45" s="30"/>
      <c r="S45" s="30"/>
      <c r="T45" s="52"/>
      <c r="U45" s="52"/>
      <c r="V45" s="52"/>
      <c r="W45" s="37"/>
      <c r="X45" s="37"/>
      <c r="Y45" s="57"/>
      <c r="Z45" s="66"/>
      <c r="AA45" s="71"/>
    </row>
    <row r="46" spans="1:27" x14ac:dyDescent="0.25">
      <c r="A46" s="70">
        <v>6430</v>
      </c>
      <c r="B46" s="35" t="s">
        <v>94</v>
      </c>
      <c r="C46" s="37">
        <v>4641</v>
      </c>
      <c r="D46" s="37">
        <v>4560</v>
      </c>
      <c r="E46" s="37">
        <v>5000</v>
      </c>
      <c r="F46" s="37">
        <v>5000</v>
      </c>
      <c r="G46" s="80">
        <v>5000</v>
      </c>
      <c r="H46" s="30"/>
      <c r="I46" s="30"/>
      <c r="J46" s="30"/>
      <c r="K46" s="30"/>
      <c r="L46" s="30"/>
      <c r="M46" s="37"/>
      <c r="N46" s="37"/>
      <c r="O46" s="50"/>
      <c r="P46" s="50"/>
      <c r="Q46" s="50"/>
      <c r="R46" s="30"/>
      <c r="S46" s="30"/>
      <c r="T46" s="52"/>
      <c r="U46" s="52"/>
      <c r="V46" s="52"/>
      <c r="W46" s="37"/>
      <c r="X46" s="37"/>
      <c r="Y46" s="57"/>
      <c r="Z46" s="66"/>
      <c r="AA46" s="71"/>
    </row>
    <row r="47" spans="1:27" x14ac:dyDescent="0.25">
      <c r="A47" s="70">
        <v>6490</v>
      </c>
      <c r="B47" s="35" t="s">
        <v>190</v>
      </c>
      <c r="C47" s="37">
        <v>8000</v>
      </c>
      <c r="D47" s="37">
        <v>8000</v>
      </c>
      <c r="E47" s="37"/>
      <c r="F47" s="37"/>
      <c r="G47" s="80">
        <v>8000</v>
      </c>
      <c r="H47" s="30"/>
      <c r="I47" s="30"/>
      <c r="J47" s="30"/>
      <c r="K47" s="30"/>
      <c r="L47" s="30"/>
      <c r="M47" s="37"/>
      <c r="N47" s="37"/>
      <c r="O47" s="50"/>
      <c r="P47" s="50"/>
      <c r="Q47" s="50"/>
      <c r="R47" s="30"/>
      <c r="S47" s="30"/>
      <c r="T47" s="52"/>
      <c r="U47" s="52"/>
      <c r="V47" s="52"/>
      <c r="W47" s="37"/>
      <c r="X47" s="37"/>
      <c r="Y47" s="57"/>
      <c r="Z47" s="66"/>
      <c r="AA47" s="71"/>
    </row>
    <row r="48" spans="1:27" x14ac:dyDescent="0.25">
      <c r="A48" s="70">
        <v>6540</v>
      </c>
      <c r="B48" s="35" t="s">
        <v>95</v>
      </c>
      <c r="C48" s="37">
        <v>134337</v>
      </c>
      <c r="D48" s="37">
        <v>49369</v>
      </c>
      <c r="E48" s="37">
        <v>20000</v>
      </c>
      <c r="F48" s="37">
        <v>20000</v>
      </c>
      <c r="G48" s="80">
        <v>60000</v>
      </c>
      <c r="H48" s="30"/>
      <c r="I48" s="30"/>
      <c r="J48" s="30">
        <v>5000</v>
      </c>
      <c r="K48" s="30"/>
      <c r="L48" s="30"/>
      <c r="M48" s="37"/>
      <c r="N48" s="37"/>
      <c r="O48" s="50">
        <v>40000</v>
      </c>
      <c r="P48" s="50">
        <v>20000</v>
      </c>
      <c r="Q48" s="50"/>
      <c r="R48" s="30"/>
      <c r="S48" s="30"/>
      <c r="T48" s="52"/>
      <c r="U48" s="52"/>
      <c r="V48" s="52"/>
      <c r="W48" s="37"/>
      <c r="X48" s="37"/>
      <c r="Y48" s="57"/>
      <c r="Z48" s="66"/>
      <c r="AA48" s="71"/>
    </row>
    <row r="49" spans="1:27" x14ac:dyDescent="0.25">
      <c r="A49" s="70">
        <v>6560</v>
      </c>
      <c r="B49" s="35" t="s">
        <v>99</v>
      </c>
      <c r="C49" s="37">
        <v>33339</v>
      </c>
      <c r="D49" s="37">
        <v>46595</v>
      </c>
      <c r="E49" s="37">
        <v>50000</v>
      </c>
      <c r="F49" s="37">
        <v>50000</v>
      </c>
      <c r="G49" s="80">
        <v>50000</v>
      </c>
      <c r="H49" s="30"/>
      <c r="I49" s="30"/>
      <c r="J49" s="30"/>
      <c r="K49" s="30"/>
      <c r="L49" s="30"/>
      <c r="M49" s="37"/>
      <c r="N49" s="37"/>
      <c r="O49" s="50"/>
      <c r="P49" s="50"/>
      <c r="Q49" s="50"/>
      <c r="R49" s="30"/>
      <c r="S49" s="30">
        <v>149</v>
      </c>
      <c r="T49" s="52"/>
      <c r="U49" s="52"/>
      <c r="V49" s="52"/>
      <c r="W49" s="37"/>
      <c r="X49" s="37"/>
      <c r="Y49" s="57"/>
      <c r="Z49" s="66"/>
      <c r="AA49" s="71"/>
    </row>
    <row r="50" spans="1:27" x14ac:dyDescent="0.25">
      <c r="A50" s="70">
        <v>6580</v>
      </c>
      <c r="B50" s="35" t="s">
        <v>100</v>
      </c>
      <c r="C50" s="37"/>
      <c r="D50" s="37">
        <v>63470</v>
      </c>
      <c r="E50" s="37"/>
      <c r="F50" s="37"/>
      <c r="G50" s="80"/>
      <c r="H50" s="30">
        <v>4447</v>
      </c>
      <c r="I50" s="30"/>
      <c r="J50" s="30">
        <v>10000</v>
      </c>
      <c r="K50" s="30">
        <v>10000</v>
      </c>
      <c r="L50" s="30">
        <v>10000</v>
      </c>
      <c r="M50" s="37">
        <v>57316</v>
      </c>
      <c r="N50" s="37">
        <v>70514</v>
      </c>
      <c r="O50" s="50">
        <v>45000</v>
      </c>
      <c r="P50" s="50">
        <v>75000</v>
      </c>
      <c r="Q50" s="50">
        <v>70000</v>
      </c>
      <c r="R50" s="30">
        <v>20608</v>
      </c>
      <c r="S50" s="30">
        <v>70745</v>
      </c>
      <c r="T50" s="52">
        <v>30000</v>
      </c>
      <c r="U50" s="52">
        <v>30000</v>
      </c>
      <c r="V50" s="52">
        <v>30000</v>
      </c>
      <c r="W50" s="37"/>
      <c r="X50" s="37"/>
      <c r="Y50" s="57"/>
      <c r="Z50" s="66"/>
      <c r="AA50" s="71"/>
    </row>
    <row r="51" spans="1:27" x14ac:dyDescent="0.25">
      <c r="A51" s="70">
        <v>6600</v>
      </c>
      <c r="B51" s="35" t="s">
        <v>101</v>
      </c>
      <c r="C51" s="37">
        <v>1018951</v>
      </c>
      <c r="D51" s="37">
        <v>378537</v>
      </c>
      <c r="E51" s="37">
        <v>600000</v>
      </c>
      <c r="F51" s="37">
        <v>500000</v>
      </c>
      <c r="G51" s="80">
        <v>300000</v>
      </c>
      <c r="H51" s="30"/>
      <c r="I51" s="30"/>
      <c r="J51" s="30"/>
      <c r="K51" s="30"/>
      <c r="L51" s="30"/>
      <c r="M51" s="37"/>
      <c r="N51" s="37"/>
      <c r="O51" s="50"/>
      <c r="P51" s="50"/>
      <c r="Q51" s="50"/>
      <c r="R51" s="30"/>
      <c r="S51" s="30"/>
      <c r="T51" s="52"/>
      <c r="U51" s="52"/>
      <c r="V51" s="52"/>
      <c r="W51" s="37"/>
      <c r="X51" s="37"/>
      <c r="Y51" s="57"/>
      <c r="Z51" s="66"/>
      <c r="AA51" s="71"/>
    </row>
    <row r="52" spans="1:27" x14ac:dyDescent="0.25">
      <c r="A52" s="70">
        <v>6605</v>
      </c>
      <c r="B52" s="35" t="s">
        <v>102</v>
      </c>
      <c r="C52" s="37">
        <v>7580</v>
      </c>
      <c r="D52" s="37">
        <v>244265</v>
      </c>
      <c r="E52" s="37">
        <v>50000</v>
      </c>
      <c r="F52" s="37">
        <v>100000</v>
      </c>
      <c r="G52" s="80">
        <v>100000</v>
      </c>
      <c r="H52" s="30"/>
      <c r="I52" s="30"/>
      <c r="J52" s="30"/>
      <c r="K52" s="30"/>
      <c r="L52" s="30"/>
      <c r="M52" s="37"/>
      <c r="N52" s="37"/>
      <c r="O52" s="50"/>
      <c r="P52" s="50"/>
      <c r="Q52" s="50"/>
      <c r="R52" s="30"/>
      <c r="S52" s="30"/>
      <c r="T52" s="52"/>
      <c r="U52" s="52"/>
      <c r="V52" s="52"/>
      <c r="W52" s="37"/>
      <c r="X52" s="37"/>
      <c r="Y52" s="57"/>
      <c r="Z52" s="66"/>
      <c r="AA52" s="71"/>
    </row>
    <row r="53" spans="1:27" x14ac:dyDescent="0.25">
      <c r="A53" s="70">
        <v>6620</v>
      </c>
      <c r="B53" s="35" t="s">
        <v>103</v>
      </c>
      <c r="C53" s="37">
        <v>40272</v>
      </c>
      <c r="D53" s="37">
        <v>5599</v>
      </c>
      <c r="E53" s="37">
        <v>20000</v>
      </c>
      <c r="F53" s="37">
        <v>20000</v>
      </c>
      <c r="G53" s="80">
        <v>20000</v>
      </c>
      <c r="H53" s="30"/>
      <c r="I53" s="30"/>
      <c r="J53" s="30"/>
      <c r="K53" s="30"/>
      <c r="L53" s="30"/>
      <c r="M53" s="37"/>
      <c r="N53" s="37"/>
      <c r="O53" s="50"/>
      <c r="P53" s="50"/>
      <c r="Q53" s="50"/>
      <c r="R53" s="30"/>
      <c r="S53" s="30"/>
      <c r="T53" s="52"/>
      <c r="U53" s="52"/>
      <c r="V53" s="52"/>
      <c r="W53" s="37"/>
      <c r="X53" s="37"/>
      <c r="Y53" s="57"/>
      <c r="Z53" s="66"/>
      <c r="AA53" s="71"/>
    </row>
    <row r="54" spans="1:27" x14ac:dyDescent="0.25">
      <c r="A54" s="70">
        <v>6630</v>
      </c>
      <c r="B54" s="35" t="s">
        <v>104</v>
      </c>
      <c r="C54" s="37">
        <v>360473</v>
      </c>
      <c r="D54" s="37">
        <v>181818</v>
      </c>
      <c r="E54" s="37">
        <v>100000</v>
      </c>
      <c r="F54" s="37">
        <v>150000</v>
      </c>
      <c r="G54" s="80">
        <v>150000</v>
      </c>
      <c r="H54" s="30"/>
      <c r="I54" s="30"/>
      <c r="J54" s="30"/>
      <c r="K54" s="30"/>
      <c r="L54" s="30"/>
      <c r="M54" s="37"/>
      <c r="N54" s="37"/>
      <c r="O54" s="50"/>
      <c r="P54" s="50"/>
      <c r="Q54" s="50"/>
      <c r="R54" s="30"/>
      <c r="S54" s="30"/>
      <c r="T54" s="52"/>
      <c r="U54" s="52"/>
      <c r="V54" s="52"/>
      <c r="W54" s="37"/>
      <c r="X54" s="37"/>
      <c r="Y54" s="57"/>
      <c r="Z54" s="66"/>
      <c r="AA54" s="71"/>
    </row>
    <row r="55" spans="1:27" x14ac:dyDescent="0.25">
      <c r="A55" s="70">
        <v>6670</v>
      </c>
      <c r="B55" s="35" t="s">
        <v>106</v>
      </c>
      <c r="C55" s="37">
        <v>296689</v>
      </c>
      <c r="D55" s="37">
        <v>241320</v>
      </c>
      <c r="E55" s="37">
        <v>300000</v>
      </c>
      <c r="F55" s="37">
        <v>300000</v>
      </c>
      <c r="G55" s="80">
        <v>250000</v>
      </c>
      <c r="H55" s="30"/>
      <c r="I55" s="30"/>
      <c r="J55" s="30"/>
      <c r="K55" s="30"/>
      <c r="L55" s="30"/>
      <c r="M55" s="37"/>
      <c r="N55" s="37"/>
      <c r="O55" s="50"/>
      <c r="P55" s="50"/>
      <c r="Q55" s="50"/>
      <c r="R55" s="30"/>
      <c r="S55" s="30"/>
      <c r="T55" s="52"/>
      <c r="U55" s="52"/>
      <c r="V55" s="52"/>
      <c r="W55" s="37"/>
      <c r="X55" s="37"/>
      <c r="Y55" s="57"/>
      <c r="Z55" s="66"/>
      <c r="AA55" s="71"/>
    </row>
    <row r="56" spans="1:27" x14ac:dyDescent="0.25">
      <c r="A56" s="70">
        <v>6740</v>
      </c>
      <c r="B56" s="35" t="s">
        <v>108</v>
      </c>
      <c r="C56" s="37"/>
      <c r="D56" s="37"/>
      <c r="E56" s="37"/>
      <c r="F56" s="37"/>
      <c r="G56" s="80"/>
      <c r="H56" s="30"/>
      <c r="I56" s="30"/>
      <c r="J56" s="30"/>
      <c r="K56" s="30"/>
      <c r="L56" s="30"/>
      <c r="M56" s="37">
        <v>65841</v>
      </c>
      <c r="N56" s="37">
        <v>77175</v>
      </c>
      <c r="O56" s="50">
        <v>70000</v>
      </c>
      <c r="P56" s="50">
        <v>75000</v>
      </c>
      <c r="Q56" s="50">
        <v>75000</v>
      </c>
      <c r="R56" s="30">
        <v>43202</v>
      </c>
      <c r="S56" s="30">
        <v>51417</v>
      </c>
      <c r="T56" s="52">
        <v>35000</v>
      </c>
      <c r="U56" s="52">
        <v>35000</v>
      </c>
      <c r="V56" s="52">
        <v>45000</v>
      </c>
      <c r="W56" s="37"/>
      <c r="X56" s="37"/>
      <c r="Y56" s="57"/>
      <c r="Z56" s="66"/>
      <c r="AA56" s="71"/>
    </row>
    <row r="57" spans="1:27" x14ac:dyDescent="0.25">
      <c r="A57" s="70">
        <v>6790</v>
      </c>
      <c r="B57" s="35" t="s">
        <v>109</v>
      </c>
      <c r="C57" s="37"/>
      <c r="D57" s="37">
        <v>-450</v>
      </c>
      <c r="E57" s="37"/>
      <c r="F57" s="37"/>
      <c r="G57" s="80"/>
      <c r="H57" s="30"/>
      <c r="I57" s="30"/>
      <c r="J57" s="30"/>
      <c r="K57" s="30"/>
      <c r="L57" s="30"/>
      <c r="M57" s="37"/>
      <c r="N57" s="37"/>
      <c r="O57" s="50"/>
      <c r="P57" s="50"/>
      <c r="Q57" s="50"/>
      <c r="R57" s="30"/>
      <c r="S57" s="30"/>
      <c r="T57" s="52"/>
      <c r="U57" s="52"/>
      <c r="V57" s="52"/>
      <c r="W57" s="37"/>
      <c r="X57" s="37"/>
      <c r="Y57" s="57"/>
      <c r="Z57" s="66"/>
      <c r="AA57" s="71"/>
    </row>
    <row r="58" spans="1:27" x14ac:dyDescent="0.25">
      <c r="A58" s="70">
        <v>6800</v>
      </c>
      <c r="B58" s="35" t="s">
        <v>110</v>
      </c>
      <c r="C58" s="37">
        <v>990</v>
      </c>
      <c r="D58" s="37">
        <v>1220</v>
      </c>
      <c r="E58" s="37">
        <v>3000</v>
      </c>
      <c r="F58" s="37"/>
      <c r="G58" s="80"/>
      <c r="H58" s="30">
        <v>203</v>
      </c>
      <c r="I58" s="30"/>
      <c r="J58" s="30"/>
      <c r="K58" s="30"/>
      <c r="L58" s="30"/>
      <c r="M58" s="37">
        <v>164</v>
      </c>
      <c r="N58" s="37">
        <v>2655</v>
      </c>
      <c r="O58" s="50"/>
      <c r="P58" s="50">
        <v>500</v>
      </c>
      <c r="Q58" s="50">
        <v>2000</v>
      </c>
      <c r="R58" s="30"/>
      <c r="S58" s="30"/>
      <c r="T58" s="52"/>
      <c r="U58" s="52"/>
      <c r="V58" s="52"/>
      <c r="W58" s="37"/>
      <c r="X58" s="37"/>
      <c r="Y58" s="57"/>
      <c r="Z58" s="66"/>
      <c r="AA58" s="71"/>
    </row>
    <row r="59" spans="1:27" x14ac:dyDescent="0.25">
      <c r="A59" s="70">
        <v>6810</v>
      </c>
      <c r="B59" s="35" t="s">
        <v>111</v>
      </c>
      <c r="C59" s="37">
        <v>34340</v>
      </c>
      <c r="D59" s="37">
        <v>34473</v>
      </c>
      <c r="E59" s="37">
        <v>40000</v>
      </c>
      <c r="F59" s="37">
        <v>35000</v>
      </c>
      <c r="G59" s="80">
        <v>35000</v>
      </c>
      <c r="H59" s="30"/>
      <c r="I59" s="30"/>
      <c r="J59" s="30"/>
      <c r="K59" s="30"/>
      <c r="L59" s="30"/>
      <c r="M59" s="37"/>
      <c r="N59" s="37"/>
      <c r="O59" s="50"/>
      <c r="P59" s="50"/>
      <c r="Q59" s="50"/>
      <c r="R59" s="30"/>
      <c r="S59" s="30"/>
      <c r="T59" s="52"/>
      <c r="U59" s="52"/>
      <c r="V59" s="52"/>
      <c r="W59" s="37"/>
      <c r="X59" s="37"/>
      <c r="Y59" s="57"/>
      <c r="Z59" s="66"/>
      <c r="AA59" s="71"/>
    </row>
    <row r="60" spans="1:27" x14ac:dyDescent="0.25">
      <c r="A60" s="70">
        <v>6815</v>
      </c>
      <c r="B60" s="35" t="s">
        <v>112</v>
      </c>
      <c r="C60" s="37">
        <v>22360</v>
      </c>
      <c r="D60" s="37">
        <v>70890</v>
      </c>
      <c r="E60" s="37">
        <v>15000</v>
      </c>
      <c r="F60" s="37">
        <v>20000</v>
      </c>
      <c r="G60" s="80">
        <v>50000</v>
      </c>
      <c r="H60" s="30"/>
      <c r="I60" s="30"/>
      <c r="J60" s="30"/>
      <c r="K60" s="30"/>
      <c r="L60" s="30"/>
      <c r="M60" s="37">
        <v>2740</v>
      </c>
      <c r="N60" s="37"/>
      <c r="O60" s="50"/>
      <c r="P60" s="50">
        <v>3000</v>
      </c>
      <c r="Q60" s="50"/>
      <c r="R60" s="30"/>
      <c r="S60" s="30">
        <v>8280</v>
      </c>
      <c r="T60" s="52"/>
      <c r="U60" s="52"/>
      <c r="V60" s="52"/>
      <c r="W60" s="37"/>
      <c r="X60" s="37"/>
      <c r="Y60" s="57"/>
      <c r="Z60" s="66"/>
      <c r="AA60" s="71"/>
    </row>
    <row r="61" spans="1:27" x14ac:dyDescent="0.25">
      <c r="A61" s="70">
        <v>6820</v>
      </c>
      <c r="B61" s="35" t="s">
        <v>113</v>
      </c>
      <c r="C61" s="37"/>
      <c r="D61" s="37">
        <v>10563</v>
      </c>
      <c r="E61" s="37">
        <v>5000</v>
      </c>
      <c r="F61" s="37"/>
      <c r="G61" s="80"/>
      <c r="H61" s="30"/>
      <c r="I61" s="30"/>
      <c r="J61" s="30"/>
      <c r="K61" s="30"/>
      <c r="L61" s="30"/>
      <c r="M61" s="37"/>
      <c r="N61" s="37"/>
      <c r="O61" s="50"/>
      <c r="P61" s="50"/>
      <c r="Q61" s="50"/>
      <c r="R61" s="30"/>
      <c r="S61" s="30"/>
      <c r="T61" s="56"/>
      <c r="U61" s="56"/>
      <c r="V61" s="56"/>
      <c r="W61" s="37"/>
      <c r="X61" s="37"/>
      <c r="Y61" s="57"/>
      <c r="Z61" s="66"/>
      <c r="AA61" s="71"/>
    </row>
    <row r="62" spans="1:27" x14ac:dyDescent="0.25">
      <c r="A62" s="70">
        <v>6860</v>
      </c>
      <c r="B62" s="35" t="s">
        <v>114</v>
      </c>
      <c r="C62" s="37">
        <v>12513</v>
      </c>
      <c r="D62" s="37">
        <v>12341</v>
      </c>
      <c r="E62" s="37">
        <v>10000</v>
      </c>
      <c r="F62" s="37">
        <v>15000</v>
      </c>
      <c r="G62" s="80">
        <v>15000</v>
      </c>
      <c r="H62" s="30"/>
      <c r="I62" s="30"/>
      <c r="J62" s="30"/>
      <c r="K62" s="30"/>
      <c r="L62" s="30"/>
      <c r="M62" s="37">
        <v>5440</v>
      </c>
      <c r="N62" s="37"/>
      <c r="O62" s="50">
        <v>15000</v>
      </c>
      <c r="P62" s="50">
        <v>5000</v>
      </c>
      <c r="Q62" s="50"/>
      <c r="R62" s="30">
        <v>2882</v>
      </c>
      <c r="S62" s="30">
        <v>985</v>
      </c>
      <c r="T62" s="52">
        <v>4000</v>
      </c>
      <c r="U62" s="52">
        <v>4000</v>
      </c>
      <c r="V62" s="52">
        <v>3000</v>
      </c>
      <c r="W62" s="37"/>
      <c r="X62" s="37"/>
      <c r="Y62" s="57"/>
      <c r="Z62" s="66"/>
      <c r="AA62" s="71"/>
    </row>
    <row r="63" spans="1:27" x14ac:dyDescent="0.25">
      <c r="A63" s="70">
        <v>6900</v>
      </c>
      <c r="B63" s="35" t="s">
        <v>116</v>
      </c>
      <c r="C63" s="37">
        <v>23970</v>
      </c>
      <c r="D63" s="37">
        <v>38747</v>
      </c>
      <c r="E63" s="37">
        <v>30000</v>
      </c>
      <c r="F63" s="37">
        <v>45000</v>
      </c>
      <c r="G63" s="80">
        <v>40000</v>
      </c>
      <c r="H63" s="30"/>
      <c r="I63" s="30"/>
      <c r="J63" s="30"/>
      <c r="K63" s="30"/>
      <c r="L63" s="30"/>
      <c r="M63" s="37"/>
      <c r="N63" s="37"/>
      <c r="O63" s="50"/>
      <c r="P63" s="50"/>
      <c r="Q63" s="50"/>
      <c r="R63" s="30"/>
      <c r="S63" s="30"/>
      <c r="T63" s="52"/>
      <c r="U63" s="52"/>
      <c r="V63" s="52"/>
      <c r="W63" s="37"/>
      <c r="X63" s="37"/>
      <c r="Y63" s="57"/>
      <c r="Z63" s="66"/>
      <c r="AA63" s="71"/>
    </row>
    <row r="64" spans="1:27" ht="15.75" customHeight="1" x14ac:dyDescent="0.25">
      <c r="A64" s="70">
        <v>6940</v>
      </c>
      <c r="B64" s="35" t="s">
        <v>117</v>
      </c>
      <c r="C64" s="37">
        <v>1394</v>
      </c>
      <c r="D64" s="37">
        <v>1370</v>
      </c>
      <c r="E64" s="37">
        <v>3000</v>
      </c>
      <c r="F64" s="37">
        <v>1500</v>
      </c>
      <c r="G64" s="80">
        <v>1500</v>
      </c>
      <c r="H64" s="30"/>
      <c r="I64" s="30"/>
      <c r="J64" s="30"/>
      <c r="K64" s="30"/>
      <c r="L64" s="30"/>
      <c r="M64" s="37"/>
      <c r="N64" s="37"/>
      <c r="O64" s="50"/>
      <c r="P64" s="50"/>
      <c r="Q64" s="50"/>
      <c r="R64" s="30"/>
      <c r="S64" s="30"/>
      <c r="T64" s="52"/>
      <c r="U64" s="52"/>
      <c r="V64" s="52"/>
      <c r="W64" s="37"/>
      <c r="X64" s="37"/>
      <c r="Y64" s="57"/>
      <c r="Z64" s="66"/>
      <c r="AA64" s="71"/>
    </row>
    <row r="65" spans="1:27" ht="15" customHeight="1" x14ac:dyDescent="0.25">
      <c r="A65" s="70">
        <v>7140</v>
      </c>
      <c r="B65" s="35" t="s">
        <v>118</v>
      </c>
      <c r="C65" s="37"/>
      <c r="D65" s="37">
        <v>1325</v>
      </c>
      <c r="E65" s="37"/>
      <c r="F65" s="37"/>
      <c r="G65" s="80"/>
      <c r="H65" s="30"/>
      <c r="I65" s="30"/>
      <c r="J65" s="30"/>
      <c r="K65" s="30"/>
      <c r="L65" s="30"/>
      <c r="M65" s="37"/>
      <c r="N65" s="37"/>
      <c r="O65" s="50"/>
      <c r="P65" s="50"/>
      <c r="Q65" s="50"/>
      <c r="R65" s="30"/>
      <c r="S65" s="30"/>
      <c r="T65" s="52"/>
      <c r="U65" s="52"/>
      <c r="V65" s="52"/>
      <c r="W65" s="37"/>
      <c r="X65" s="37"/>
      <c r="Y65" s="57"/>
      <c r="Z65" s="66"/>
      <c r="AA65" s="71"/>
    </row>
    <row r="66" spans="1:27" x14ac:dyDescent="0.25">
      <c r="A66" s="70">
        <v>7141</v>
      </c>
      <c r="B66" s="35" t="s">
        <v>119</v>
      </c>
      <c r="C66" s="37"/>
      <c r="D66" s="37"/>
      <c r="E66" s="37"/>
      <c r="F66" s="37"/>
      <c r="G66" s="80"/>
      <c r="H66" s="30"/>
      <c r="I66" s="30"/>
      <c r="J66" s="30"/>
      <c r="K66" s="30"/>
      <c r="L66" s="30"/>
      <c r="M66" s="37">
        <v>21540</v>
      </c>
      <c r="N66" s="37">
        <v>28475</v>
      </c>
      <c r="O66" s="50">
        <v>25000</v>
      </c>
      <c r="P66" s="50">
        <v>25000</v>
      </c>
      <c r="Q66" s="50">
        <v>20000</v>
      </c>
      <c r="R66" s="30"/>
      <c r="S66" s="30"/>
      <c r="T66" s="52"/>
      <c r="U66" s="52"/>
      <c r="V66" s="52"/>
      <c r="W66" s="37"/>
      <c r="X66" s="37"/>
      <c r="Y66" s="57"/>
      <c r="Z66" s="66"/>
      <c r="AA66" s="71"/>
    </row>
    <row r="67" spans="1:27" x14ac:dyDescent="0.25">
      <c r="A67" s="70">
        <v>7160</v>
      </c>
      <c r="B67" s="35" t="s">
        <v>120</v>
      </c>
      <c r="C67" s="37">
        <v>2964</v>
      </c>
      <c r="D67" s="37">
        <v>10104</v>
      </c>
      <c r="E67" s="37"/>
      <c r="F67" s="37">
        <v>5000</v>
      </c>
      <c r="G67" s="80">
        <v>5000</v>
      </c>
      <c r="H67" s="30"/>
      <c r="I67" s="30"/>
      <c r="J67" s="30"/>
      <c r="K67" s="30"/>
      <c r="L67" s="30"/>
      <c r="M67" s="37">
        <v>158750</v>
      </c>
      <c r="N67" s="37">
        <v>202800</v>
      </c>
      <c r="O67" s="50">
        <v>110000</v>
      </c>
      <c r="P67" s="50">
        <v>150000</v>
      </c>
      <c r="Q67" s="50">
        <v>150000</v>
      </c>
      <c r="R67" s="30"/>
      <c r="S67" s="30"/>
      <c r="T67" s="52"/>
      <c r="U67" s="52"/>
      <c r="V67" s="52"/>
      <c r="W67" s="37"/>
      <c r="X67" s="37"/>
      <c r="Y67" s="57"/>
      <c r="Z67" s="66"/>
      <c r="AA67" s="71"/>
    </row>
    <row r="68" spans="1:27" x14ac:dyDescent="0.25">
      <c r="A68" s="70">
        <v>7410</v>
      </c>
      <c r="B68" s="35" t="s">
        <v>122</v>
      </c>
      <c r="C68" s="37">
        <v>5500</v>
      </c>
      <c r="D68" s="37">
        <v>250</v>
      </c>
      <c r="E68" s="37">
        <v>5000</v>
      </c>
      <c r="F68" s="37">
        <v>5500</v>
      </c>
      <c r="G68" s="80">
        <v>5500</v>
      </c>
      <c r="H68" s="30"/>
      <c r="I68" s="30"/>
      <c r="J68" s="30"/>
      <c r="K68" s="30"/>
      <c r="L68" s="30"/>
      <c r="M68" s="37">
        <v>3500</v>
      </c>
      <c r="N68" s="37">
        <v>3500</v>
      </c>
      <c r="O68" s="50">
        <v>3500</v>
      </c>
      <c r="P68" s="50">
        <v>3500</v>
      </c>
      <c r="Q68" s="50">
        <v>3500</v>
      </c>
      <c r="R68" s="30">
        <v>9880</v>
      </c>
      <c r="S68" s="30">
        <v>10200</v>
      </c>
      <c r="T68" s="52">
        <v>9000</v>
      </c>
      <c r="U68" s="52">
        <v>10000</v>
      </c>
      <c r="V68" s="52">
        <v>10000</v>
      </c>
      <c r="W68" s="37"/>
      <c r="X68" s="37"/>
      <c r="Y68" s="57"/>
      <c r="Z68" s="66"/>
      <c r="AA68" s="71"/>
    </row>
    <row r="69" spans="1:27" x14ac:dyDescent="0.25">
      <c r="A69" s="70">
        <v>7411</v>
      </c>
      <c r="B69" s="35" t="s">
        <v>123</v>
      </c>
      <c r="C69" s="37"/>
      <c r="D69" s="37"/>
      <c r="E69" s="37"/>
      <c r="F69" s="37"/>
      <c r="G69" s="80"/>
      <c r="H69" s="30"/>
      <c r="I69" s="30"/>
      <c r="J69" s="30"/>
      <c r="K69" s="30"/>
      <c r="L69" s="30"/>
      <c r="M69" s="37">
        <v>68167</v>
      </c>
      <c r="N69" s="37">
        <v>110985</v>
      </c>
      <c r="O69" s="50">
        <v>75000</v>
      </c>
      <c r="P69" s="50">
        <v>70000</v>
      </c>
      <c r="Q69" s="50">
        <v>100000</v>
      </c>
      <c r="R69" s="30">
        <v>30965</v>
      </c>
      <c r="S69" s="30">
        <v>28480</v>
      </c>
      <c r="T69" s="52">
        <v>25000</v>
      </c>
      <c r="U69" s="52">
        <v>25000</v>
      </c>
      <c r="V69" s="52">
        <v>28000</v>
      </c>
      <c r="W69" s="37"/>
      <c r="X69" s="37"/>
      <c r="Y69" s="57"/>
      <c r="Z69" s="66"/>
      <c r="AA69" s="71"/>
    </row>
    <row r="70" spans="1:27" x14ac:dyDescent="0.25">
      <c r="A70" s="70">
        <v>7412</v>
      </c>
      <c r="B70" s="35" t="s">
        <v>191</v>
      </c>
      <c r="C70" s="37"/>
      <c r="D70" s="37"/>
      <c r="E70" s="37"/>
      <c r="F70" s="37"/>
      <c r="G70" s="80"/>
      <c r="H70" s="30"/>
      <c r="I70" s="30"/>
      <c r="J70" s="30"/>
      <c r="K70" s="30"/>
      <c r="L70" s="30"/>
      <c r="M70" s="37">
        <v>22980</v>
      </c>
      <c r="N70" s="37">
        <v>20400</v>
      </c>
      <c r="O70" s="50">
        <v>10000</v>
      </c>
      <c r="P70" s="50">
        <v>25000</v>
      </c>
      <c r="Q70" s="50">
        <v>25000</v>
      </c>
      <c r="R70" s="30">
        <v>7300</v>
      </c>
      <c r="S70" s="30">
        <v>8100</v>
      </c>
      <c r="T70" s="52">
        <v>15000</v>
      </c>
      <c r="U70" s="52">
        <v>8000</v>
      </c>
      <c r="V70" s="52">
        <v>8000</v>
      </c>
      <c r="W70" s="37"/>
      <c r="X70" s="37"/>
      <c r="Y70" s="57"/>
      <c r="Z70" s="66"/>
      <c r="AA70" s="71"/>
    </row>
    <row r="71" spans="1:27" x14ac:dyDescent="0.25">
      <c r="A71" s="70">
        <v>7413</v>
      </c>
      <c r="B71" s="35" t="s">
        <v>192</v>
      </c>
      <c r="C71" s="37"/>
      <c r="D71" s="37"/>
      <c r="E71" s="37"/>
      <c r="F71" s="37"/>
      <c r="G71" s="80"/>
      <c r="H71" s="30"/>
      <c r="I71" s="30"/>
      <c r="J71" s="30"/>
      <c r="K71" s="30"/>
      <c r="L71" s="30"/>
      <c r="M71" s="37">
        <v>5250</v>
      </c>
      <c r="N71" s="37">
        <v>7022</v>
      </c>
      <c r="O71" s="50"/>
      <c r="P71" s="50"/>
      <c r="Q71" s="50">
        <v>2000</v>
      </c>
      <c r="R71" s="30">
        <v>1000</v>
      </c>
      <c r="S71" s="30">
        <v>1500</v>
      </c>
      <c r="T71" s="52"/>
      <c r="U71" s="52"/>
      <c r="V71" s="52"/>
      <c r="W71" s="37"/>
      <c r="X71" s="37"/>
      <c r="Y71" s="57"/>
      <c r="Z71" s="66"/>
      <c r="AA71" s="71"/>
    </row>
    <row r="72" spans="1:27" x14ac:dyDescent="0.25">
      <c r="A72" s="70">
        <v>7414</v>
      </c>
      <c r="B72" s="35" t="s">
        <v>193</v>
      </c>
      <c r="C72" s="37">
        <v>14700</v>
      </c>
      <c r="D72" s="37"/>
      <c r="E72" s="37"/>
      <c r="F72" s="37"/>
      <c r="G72" s="80"/>
      <c r="H72" s="30"/>
      <c r="I72" s="30"/>
      <c r="J72" s="30"/>
      <c r="K72" s="30"/>
      <c r="L72" s="30"/>
      <c r="M72" s="37">
        <v>37050</v>
      </c>
      <c r="N72" s="37">
        <v>25200</v>
      </c>
      <c r="O72" s="50"/>
      <c r="P72" s="50">
        <v>10000</v>
      </c>
      <c r="Q72" s="50">
        <v>20000</v>
      </c>
      <c r="R72" s="30"/>
      <c r="S72" s="30">
        <v>4400</v>
      </c>
      <c r="T72" s="52"/>
      <c r="U72" s="52">
        <v>5000</v>
      </c>
      <c r="V72" s="52">
        <v>5000</v>
      </c>
      <c r="W72" s="37"/>
      <c r="X72" s="37"/>
      <c r="Y72" s="57"/>
      <c r="Z72" s="66"/>
      <c r="AA72" s="71"/>
    </row>
    <row r="73" spans="1:27" x14ac:dyDescent="0.25">
      <c r="A73" s="70">
        <v>7415</v>
      </c>
      <c r="B73" s="35" t="s">
        <v>125</v>
      </c>
      <c r="C73" s="37"/>
      <c r="D73" s="37"/>
      <c r="E73" s="37"/>
      <c r="F73" s="37"/>
      <c r="G73" s="37"/>
      <c r="H73" s="30">
        <v>1200</v>
      </c>
      <c r="I73" s="30"/>
      <c r="J73" s="30">
        <v>5000</v>
      </c>
      <c r="K73" s="30">
        <v>1500</v>
      </c>
      <c r="L73" s="30">
        <v>6000</v>
      </c>
      <c r="M73" s="37">
        <v>3800</v>
      </c>
      <c r="N73" s="37">
        <v>19900</v>
      </c>
      <c r="O73" s="50">
        <v>20000</v>
      </c>
      <c r="P73" s="50">
        <v>10000</v>
      </c>
      <c r="Q73" s="50">
        <v>20000</v>
      </c>
      <c r="R73" s="30">
        <v>5950</v>
      </c>
      <c r="S73" s="30">
        <v>10224</v>
      </c>
      <c r="T73" s="52">
        <v>15000</v>
      </c>
      <c r="U73" s="52">
        <v>15000</v>
      </c>
      <c r="V73" s="52">
        <v>15000</v>
      </c>
      <c r="W73" s="37"/>
      <c r="X73" s="37"/>
      <c r="Y73" s="57"/>
      <c r="Z73" s="66"/>
      <c r="AA73" s="71"/>
    </row>
    <row r="74" spans="1:27" x14ac:dyDescent="0.25">
      <c r="A74" s="70">
        <v>7420</v>
      </c>
      <c r="B74" s="35" t="s">
        <v>126</v>
      </c>
      <c r="C74" s="37">
        <v>1420</v>
      </c>
      <c r="D74" s="37">
        <v>5500</v>
      </c>
      <c r="E74" s="37">
        <v>10000</v>
      </c>
      <c r="F74" s="37">
        <v>5000</v>
      </c>
      <c r="G74" s="37">
        <v>5000</v>
      </c>
      <c r="H74" s="30">
        <v>1822</v>
      </c>
      <c r="I74" s="30"/>
      <c r="J74" s="30"/>
      <c r="K74" s="30"/>
      <c r="L74" s="30"/>
      <c r="M74" s="37"/>
      <c r="N74" s="37"/>
      <c r="O74" s="50"/>
      <c r="P74" s="50"/>
      <c r="Q74" s="50"/>
      <c r="R74" s="30"/>
      <c r="S74" s="30"/>
      <c r="T74" s="52"/>
      <c r="U74" s="52"/>
      <c r="V74" s="52"/>
      <c r="W74" s="37"/>
      <c r="X74" s="37"/>
      <c r="Y74" s="57"/>
      <c r="Z74" s="66"/>
      <c r="AA74" s="71"/>
    </row>
    <row r="75" spans="1:27" x14ac:dyDescent="0.25">
      <c r="A75" s="70">
        <v>7425</v>
      </c>
      <c r="B75" s="35" t="s">
        <v>127</v>
      </c>
      <c r="C75" s="37"/>
      <c r="D75" s="37"/>
      <c r="E75" s="37"/>
      <c r="F75" s="37"/>
      <c r="G75" s="37"/>
      <c r="H75" s="30"/>
      <c r="I75" s="30"/>
      <c r="J75" s="30"/>
      <c r="K75" s="30"/>
      <c r="L75" s="30"/>
      <c r="M75" s="37"/>
      <c r="N75" s="37"/>
      <c r="O75" s="50"/>
      <c r="P75" s="50"/>
      <c r="Q75" s="50"/>
      <c r="R75" s="30"/>
      <c r="S75" s="30"/>
      <c r="T75" s="52"/>
      <c r="U75" s="52">
        <v>5000</v>
      </c>
      <c r="V75" s="52">
        <v>5000</v>
      </c>
      <c r="W75" s="37"/>
      <c r="X75" s="37"/>
      <c r="Y75" s="57"/>
      <c r="Z75" s="66"/>
      <c r="AA75" s="71"/>
    </row>
    <row r="76" spans="1:27" x14ac:dyDescent="0.25">
      <c r="A76" s="70">
        <v>7430</v>
      </c>
      <c r="B76" s="35" t="s">
        <v>129</v>
      </c>
      <c r="C76" s="37"/>
      <c r="D76" s="37">
        <v>3843</v>
      </c>
      <c r="E76" s="37">
        <v>5000</v>
      </c>
      <c r="F76" s="37">
        <v>5000</v>
      </c>
      <c r="G76" s="37">
        <v>5000</v>
      </c>
      <c r="H76" s="30">
        <v>748</v>
      </c>
      <c r="I76" s="30">
        <v>238</v>
      </c>
      <c r="J76" s="30">
        <v>5000</v>
      </c>
      <c r="K76" s="30">
        <v>5000</v>
      </c>
      <c r="L76" s="30">
        <v>5000</v>
      </c>
      <c r="M76" s="37">
        <v>204</v>
      </c>
      <c r="N76" s="37"/>
      <c r="O76" s="50">
        <v>10000</v>
      </c>
      <c r="P76" s="50">
        <v>2000</v>
      </c>
      <c r="Q76" s="50"/>
      <c r="R76" s="30"/>
      <c r="S76" s="30">
        <v>9699</v>
      </c>
      <c r="T76" s="52">
        <v>3000</v>
      </c>
      <c r="U76" s="52">
        <v>3000</v>
      </c>
      <c r="V76" s="52">
        <v>5000</v>
      </c>
      <c r="W76" s="37"/>
      <c r="X76" s="37"/>
      <c r="Y76" s="57"/>
      <c r="Z76" s="66"/>
      <c r="AA76" s="71"/>
    </row>
    <row r="77" spans="1:27" x14ac:dyDescent="0.25">
      <c r="A77" s="70">
        <v>7431</v>
      </c>
      <c r="B77" s="35" t="s">
        <v>130</v>
      </c>
      <c r="C77" s="37"/>
      <c r="D77" s="37"/>
      <c r="E77" s="37"/>
      <c r="F77" s="37"/>
      <c r="G77" s="37"/>
      <c r="H77" s="30">
        <v>3114</v>
      </c>
      <c r="I77" s="30">
        <v>1240</v>
      </c>
      <c r="J77" s="30"/>
      <c r="K77" s="30"/>
      <c r="L77" s="30"/>
      <c r="M77" s="37">
        <v>17075</v>
      </c>
      <c r="N77" s="37">
        <v>14201</v>
      </c>
      <c r="O77" s="50">
        <v>10000</v>
      </c>
      <c r="P77" s="50">
        <v>20000</v>
      </c>
      <c r="Q77" s="50">
        <v>15000</v>
      </c>
      <c r="R77" s="30">
        <v>12411</v>
      </c>
      <c r="S77" s="30">
        <v>15858</v>
      </c>
      <c r="T77" s="52">
        <v>20000</v>
      </c>
      <c r="U77" s="52">
        <v>20000</v>
      </c>
      <c r="V77" s="52">
        <v>20000</v>
      </c>
      <c r="W77" s="37"/>
      <c r="X77" s="37"/>
      <c r="Y77" s="57"/>
      <c r="Z77" s="66"/>
      <c r="AA77" s="71"/>
    </row>
    <row r="78" spans="1:27" x14ac:dyDescent="0.25">
      <c r="A78" s="70">
        <v>7451</v>
      </c>
      <c r="B78" s="35" t="s">
        <v>132</v>
      </c>
      <c r="C78" s="37"/>
      <c r="D78" s="37"/>
      <c r="E78" s="37"/>
      <c r="F78" s="37"/>
      <c r="G78" s="37"/>
      <c r="H78" s="30"/>
      <c r="I78" s="30"/>
      <c r="J78" s="30"/>
      <c r="K78" s="30"/>
      <c r="L78" s="30"/>
      <c r="M78" s="37">
        <v>3584</v>
      </c>
      <c r="N78" s="37">
        <v>14887</v>
      </c>
      <c r="O78" s="50">
        <v>10000</v>
      </c>
      <c r="P78" s="50">
        <v>5000</v>
      </c>
      <c r="Q78" s="50">
        <v>15000</v>
      </c>
      <c r="R78" s="30"/>
      <c r="S78" s="30">
        <v>3000</v>
      </c>
      <c r="T78" s="52"/>
      <c r="U78" s="52"/>
      <c r="V78" s="52"/>
      <c r="W78" s="37"/>
      <c r="X78" s="37"/>
      <c r="Y78" s="57"/>
      <c r="Z78" s="66"/>
      <c r="AA78" s="71"/>
    </row>
    <row r="79" spans="1:27" x14ac:dyDescent="0.25">
      <c r="A79" s="70">
        <v>7480</v>
      </c>
      <c r="B79" s="35" t="s">
        <v>133</v>
      </c>
      <c r="C79" s="37"/>
      <c r="D79" s="37"/>
      <c r="E79" s="37"/>
      <c r="F79" s="37"/>
      <c r="G79" s="37"/>
      <c r="H79" s="30"/>
      <c r="I79" s="30"/>
      <c r="J79" s="30"/>
      <c r="K79" s="30"/>
      <c r="L79" s="30"/>
      <c r="M79" s="37">
        <v>3605</v>
      </c>
      <c r="N79" s="37">
        <v>9270</v>
      </c>
      <c r="O79" s="50"/>
      <c r="P79" s="50">
        <v>3000</v>
      </c>
      <c r="Q79" s="50">
        <v>3000</v>
      </c>
      <c r="R79" s="30">
        <v>4400</v>
      </c>
      <c r="S79" s="30">
        <v>3000</v>
      </c>
      <c r="T79" s="52">
        <v>5000</v>
      </c>
      <c r="U79" s="52">
        <v>5000</v>
      </c>
      <c r="V79" s="52">
        <v>5000</v>
      </c>
      <c r="W79" s="37"/>
      <c r="X79" s="37"/>
      <c r="Y79" s="57"/>
      <c r="Z79" s="66"/>
      <c r="AA79" s="71"/>
    </row>
    <row r="80" spans="1:27" x14ac:dyDescent="0.25">
      <c r="A80" s="70">
        <v>7500</v>
      </c>
      <c r="B80" s="35" t="s">
        <v>134</v>
      </c>
      <c r="C80" s="37">
        <v>99716</v>
      </c>
      <c r="D80" s="37">
        <v>108067</v>
      </c>
      <c r="E80" s="37">
        <v>100000</v>
      </c>
      <c r="F80" s="37">
        <v>108000</v>
      </c>
      <c r="G80" s="37">
        <v>110000</v>
      </c>
      <c r="H80" s="30"/>
      <c r="I80" s="30"/>
      <c r="J80" s="30"/>
      <c r="K80" s="30"/>
      <c r="L80" s="30"/>
      <c r="M80" s="37"/>
      <c r="N80" s="37"/>
      <c r="O80" s="50"/>
      <c r="P80" s="50"/>
      <c r="Q80" s="50"/>
      <c r="R80" s="30"/>
      <c r="S80" s="30"/>
      <c r="T80" s="52"/>
      <c r="U80" s="52"/>
      <c r="V80" s="52"/>
      <c r="W80" s="37"/>
      <c r="X80" s="37"/>
      <c r="Y80" s="57"/>
      <c r="Z80" s="66"/>
      <c r="AA80" s="71"/>
    </row>
    <row r="81" spans="1:28" x14ac:dyDescent="0.25">
      <c r="A81" s="70">
        <v>7510</v>
      </c>
      <c r="B81" s="35" t="s">
        <v>135</v>
      </c>
      <c r="C81" s="37"/>
      <c r="D81" s="37"/>
      <c r="E81" s="37"/>
      <c r="F81" s="37"/>
      <c r="G81" s="37"/>
      <c r="H81" s="30"/>
      <c r="I81" s="30"/>
      <c r="J81" s="30"/>
      <c r="K81" s="30"/>
      <c r="L81" s="30"/>
      <c r="M81" s="37"/>
      <c r="N81" s="37"/>
      <c r="O81" s="50"/>
      <c r="P81" s="50"/>
      <c r="Q81" s="50"/>
      <c r="R81" s="30">
        <v>35930</v>
      </c>
      <c r="S81" s="30">
        <v>28830</v>
      </c>
      <c r="T81" s="52">
        <v>30000</v>
      </c>
      <c r="U81" s="52">
        <v>32000</v>
      </c>
      <c r="V81" s="52">
        <v>30000</v>
      </c>
      <c r="W81" s="37"/>
      <c r="X81" s="37"/>
      <c r="Y81" s="57"/>
      <c r="Z81" s="66"/>
      <c r="AA81" s="71"/>
      <c r="AB81" s="34" t="s">
        <v>194</v>
      </c>
    </row>
    <row r="82" spans="1:28" ht="15" customHeight="1" x14ac:dyDescent="0.25">
      <c r="A82" s="70">
        <v>7600</v>
      </c>
      <c r="B82" s="35" t="s">
        <v>195</v>
      </c>
      <c r="C82" s="37"/>
      <c r="D82" s="37">
        <v>13998</v>
      </c>
      <c r="E82" s="37"/>
      <c r="F82" s="37"/>
      <c r="G82" s="37">
        <v>15000</v>
      </c>
      <c r="H82" s="30"/>
      <c r="I82" s="30"/>
      <c r="J82" s="30"/>
      <c r="K82" s="30"/>
      <c r="L82" s="30"/>
      <c r="M82" s="37"/>
      <c r="N82" s="37"/>
      <c r="O82" s="50"/>
      <c r="P82" s="50"/>
      <c r="Q82" s="50"/>
      <c r="R82" s="30"/>
      <c r="S82" s="30"/>
      <c r="T82" s="52"/>
      <c r="U82" s="52"/>
      <c r="V82" s="52"/>
      <c r="W82" s="37"/>
      <c r="X82" s="37"/>
      <c r="Y82" s="57"/>
      <c r="Z82" s="66"/>
      <c r="AA82" s="71"/>
    </row>
    <row r="83" spans="1:28" ht="15" customHeight="1" x14ac:dyDescent="0.25">
      <c r="A83" s="70">
        <v>7770</v>
      </c>
      <c r="B83" s="35" t="s">
        <v>196</v>
      </c>
      <c r="C83" s="37">
        <v>4445</v>
      </c>
      <c r="D83" s="37">
        <v>5449</v>
      </c>
      <c r="E83" s="37"/>
      <c r="F83" s="37">
        <v>5000</v>
      </c>
      <c r="G83" s="37">
        <v>5000</v>
      </c>
      <c r="H83" s="30"/>
      <c r="I83" s="30"/>
      <c r="J83" s="30"/>
      <c r="K83" s="30"/>
      <c r="L83" s="30"/>
      <c r="M83" s="37"/>
      <c r="N83" s="37">
        <v>54</v>
      </c>
      <c r="O83" s="50"/>
      <c r="P83" s="50"/>
      <c r="Q83" s="50"/>
      <c r="R83" s="30"/>
      <c r="S83" s="30">
        <v>216</v>
      </c>
      <c r="T83" s="52"/>
      <c r="U83" s="52"/>
      <c r="V83" s="52"/>
      <c r="W83" s="37"/>
      <c r="X83" s="37"/>
      <c r="Y83" s="57"/>
      <c r="Z83" s="66"/>
      <c r="AA83" s="71"/>
    </row>
    <row r="84" spans="1:28" ht="15" customHeight="1" x14ac:dyDescent="0.25">
      <c r="A84" s="70">
        <v>7790</v>
      </c>
      <c r="B84" s="35" t="s">
        <v>197</v>
      </c>
      <c r="C84" s="37">
        <v>28600</v>
      </c>
      <c r="D84" s="37">
        <v>-2</v>
      </c>
      <c r="E84" s="37"/>
      <c r="F84" s="37">
        <v>0</v>
      </c>
      <c r="G84" s="37">
        <v>0</v>
      </c>
      <c r="H84" s="30"/>
      <c r="I84" s="30"/>
      <c r="J84" s="30"/>
      <c r="K84" s="49"/>
      <c r="L84" s="30"/>
      <c r="M84" s="37"/>
      <c r="N84" s="37"/>
      <c r="O84" s="50"/>
      <c r="P84" s="50"/>
      <c r="Q84" s="50"/>
      <c r="R84" s="30"/>
      <c r="S84" s="30"/>
      <c r="T84" s="52"/>
      <c r="U84" s="52"/>
      <c r="V84" s="52"/>
      <c r="W84" s="37"/>
      <c r="X84" s="37"/>
      <c r="Y84" s="57"/>
      <c r="Z84" s="66"/>
      <c r="AA84" s="71"/>
    </row>
    <row r="85" spans="1:28" s="1" customFormat="1" ht="12.75" x14ac:dyDescent="0.2">
      <c r="A85" s="72"/>
      <c r="B85" s="4" t="s">
        <v>138</v>
      </c>
      <c r="C85" s="54">
        <f>SUM(C28:C84)</f>
        <v>2989575</v>
      </c>
      <c r="D85" s="54">
        <f>SUM(D28:D84)</f>
        <v>2490647</v>
      </c>
      <c r="E85" s="54">
        <f>SUM(E28:E81)</f>
        <v>2151000</v>
      </c>
      <c r="F85" s="54">
        <f>SUM(F28:F84)</f>
        <v>2228000</v>
      </c>
      <c r="G85" s="54">
        <f>SUM(G28:G84)</f>
        <v>2192200</v>
      </c>
      <c r="H85" s="49">
        <f>SUM(H28:H81)</f>
        <v>28985</v>
      </c>
      <c r="I85" s="49">
        <f>SUM(I28:I84)</f>
        <v>7958</v>
      </c>
      <c r="J85" s="49">
        <f>SUM(J28:J81)</f>
        <v>39000</v>
      </c>
      <c r="K85" s="49">
        <f>SUM(K28:K84)</f>
        <v>41500</v>
      </c>
      <c r="L85" s="49">
        <f>SUM(L28:L84)</f>
        <v>39000</v>
      </c>
      <c r="M85" s="54">
        <f>SUM(M28:M81)</f>
        <v>1188408</v>
      </c>
      <c r="N85" s="54">
        <f>SUM(N28:N84)</f>
        <v>1284248</v>
      </c>
      <c r="O85" s="54">
        <f>SUM(O28:O81)</f>
        <v>1275500</v>
      </c>
      <c r="P85" s="54">
        <f>SUM(P28:P84)</f>
        <v>1342000</v>
      </c>
      <c r="Q85" s="54">
        <f>SUM(Q28:Q84)</f>
        <v>1343500</v>
      </c>
      <c r="R85" s="49">
        <f>SUM(R28:R81)</f>
        <v>382336</v>
      </c>
      <c r="S85" s="49">
        <f>SUM(S28:S84)</f>
        <v>482418</v>
      </c>
      <c r="T85" s="49">
        <f>SUM(T28:T81)</f>
        <v>381500</v>
      </c>
      <c r="U85" s="49">
        <f>SUM(U28:U84)</f>
        <v>398000</v>
      </c>
      <c r="V85" s="49">
        <f>SUM(V28:V84)</f>
        <v>436000</v>
      </c>
      <c r="W85" s="54">
        <f>C85+H85+M85+R85</f>
        <v>4589304</v>
      </c>
      <c r="X85" s="54">
        <f>D85+I85+N85+S85</f>
        <v>4265271</v>
      </c>
      <c r="Y85" s="54">
        <f>E85+J85+O85+T85</f>
        <v>3847000</v>
      </c>
      <c r="Z85" s="67">
        <f>F85+K85+P85+U85</f>
        <v>4009500</v>
      </c>
      <c r="AA85" s="83">
        <f>G85+L85+Q85+V85</f>
        <v>4010700</v>
      </c>
    </row>
    <row r="86" spans="1:28" x14ac:dyDescent="0.25">
      <c r="A86" s="70">
        <v>8050</v>
      </c>
      <c r="B86" s="35" t="s">
        <v>139</v>
      </c>
      <c r="C86" s="37">
        <v>3693</v>
      </c>
      <c r="D86" s="37">
        <v>10652</v>
      </c>
      <c r="E86" s="37">
        <v>3000</v>
      </c>
      <c r="F86" s="37">
        <v>3000</v>
      </c>
      <c r="G86" s="37">
        <v>10000</v>
      </c>
      <c r="H86" s="30"/>
      <c r="I86" s="30"/>
      <c r="J86" s="30"/>
      <c r="K86" s="30"/>
      <c r="L86" s="30"/>
      <c r="M86" s="37">
        <v>-205</v>
      </c>
      <c r="N86" s="37"/>
      <c r="O86" s="50"/>
      <c r="P86" s="50"/>
      <c r="Q86" s="50"/>
      <c r="R86" s="30"/>
      <c r="S86" s="30"/>
      <c r="T86" s="30"/>
      <c r="U86" s="30"/>
      <c r="V86" s="30"/>
      <c r="W86" s="54"/>
      <c r="X86" s="54"/>
      <c r="Y86" s="58">
        <f>E86</f>
        <v>3000</v>
      </c>
      <c r="Z86" s="68"/>
      <c r="AA86" s="73"/>
    </row>
    <row r="87" spans="1:28" x14ac:dyDescent="0.25">
      <c r="A87" s="70">
        <v>8140</v>
      </c>
      <c r="B87" s="35" t="s">
        <v>140</v>
      </c>
      <c r="C87" s="37"/>
      <c r="D87" s="37"/>
      <c r="E87" s="37"/>
      <c r="F87" s="37"/>
      <c r="G87" s="37"/>
      <c r="H87" s="30"/>
      <c r="I87" s="30"/>
      <c r="J87" s="30"/>
      <c r="K87" s="30"/>
      <c r="L87" s="30"/>
      <c r="M87" s="37"/>
      <c r="N87" s="37"/>
      <c r="O87" s="50"/>
      <c r="P87" s="50"/>
      <c r="Q87" s="50"/>
      <c r="R87" s="30"/>
      <c r="S87" s="30"/>
      <c r="T87" s="30"/>
      <c r="U87" s="30"/>
      <c r="V87" s="30"/>
      <c r="W87" s="54"/>
      <c r="X87" s="54"/>
      <c r="Y87" s="58">
        <f>E87</f>
        <v>0</v>
      </c>
      <c r="Z87" s="68"/>
      <c r="AA87" s="73"/>
    </row>
    <row r="88" spans="1:28" x14ac:dyDescent="0.25">
      <c r="A88" s="70">
        <v>8150</v>
      </c>
      <c r="B88" s="35" t="s">
        <v>198</v>
      </c>
      <c r="C88" s="37">
        <v>-1393</v>
      </c>
      <c r="D88" s="37">
        <v>-3548</v>
      </c>
      <c r="E88" s="37">
        <v>-2000</v>
      </c>
      <c r="F88" s="37">
        <v>-2000</v>
      </c>
      <c r="G88" s="37">
        <v>-5000</v>
      </c>
      <c r="H88" s="30"/>
      <c r="I88" s="30"/>
      <c r="J88" s="30"/>
      <c r="K88" s="30"/>
      <c r="L88" s="30"/>
      <c r="M88" s="37">
        <v>-1779</v>
      </c>
      <c r="N88" s="37"/>
      <c r="O88" s="50"/>
      <c r="P88" s="50"/>
      <c r="Q88" s="50"/>
      <c r="R88" s="30">
        <v>-1337</v>
      </c>
      <c r="S88" s="30"/>
      <c r="T88" s="30"/>
      <c r="U88" s="30"/>
      <c r="V88" s="30"/>
      <c r="W88" s="54"/>
      <c r="X88" s="54"/>
      <c r="Y88" s="58">
        <f>E88</f>
        <v>-2000</v>
      </c>
      <c r="Z88" s="68"/>
      <c r="AA88" s="73"/>
    </row>
    <row r="89" spans="1:28" x14ac:dyDescent="0.25">
      <c r="A89" s="70">
        <v>8160</v>
      </c>
      <c r="B89" s="35" t="s">
        <v>141</v>
      </c>
      <c r="C89" s="37">
        <v>114</v>
      </c>
      <c r="D89" s="37"/>
      <c r="E89" s="37"/>
      <c r="F89" s="37"/>
      <c r="G89" s="37"/>
      <c r="H89" s="30">
        <v>-107</v>
      </c>
      <c r="I89" s="30"/>
      <c r="J89" s="30"/>
      <c r="K89" s="30"/>
      <c r="L89" s="30"/>
      <c r="M89" s="37"/>
      <c r="N89" s="37"/>
      <c r="O89" s="50"/>
      <c r="P89" s="50"/>
      <c r="Q89" s="50"/>
      <c r="R89" s="30"/>
      <c r="S89" s="30"/>
      <c r="T89" s="30"/>
      <c r="U89" s="30"/>
      <c r="V89" s="30"/>
      <c r="W89" s="54"/>
      <c r="X89" s="54"/>
      <c r="Y89" s="58">
        <f>E89</f>
        <v>0</v>
      </c>
      <c r="Z89" s="68"/>
      <c r="AA89" s="73"/>
    </row>
    <row r="90" spans="1:28" x14ac:dyDescent="0.25">
      <c r="A90" s="70">
        <v>8170</v>
      </c>
      <c r="B90" s="35" t="s">
        <v>142</v>
      </c>
      <c r="C90" s="37">
        <v>-191</v>
      </c>
      <c r="D90" s="37"/>
      <c r="E90" s="37">
        <v>-3000</v>
      </c>
      <c r="F90" s="37">
        <v>0</v>
      </c>
      <c r="G90" s="37"/>
      <c r="H90" s="30"/>
      <c r="I90" s="30"/>
      <c r="J90" s="30"/>
      <c r="K90" s="30"/>
      <c r="L90" s="30"/>
      <c r="M90" s="37"/>
      <c r="N90" s="37"/>
      <c r="O90" s="50"/>
      <c r="P90" s="50"/>
      <c r="Q90" s="50"/>
      <c r="R90" s="30"/>
      <c r="S90" s="30"/>
      <c r="T90" s="30"/>
      <c r="U90" s="30"/>
      <c r="V90" s="30"/>
      <c r="W90" s="54"/>
      <c r="X90" s="54"/>
      <c r="Y90" s="58">
        <f>E90</f>
        <v>-3000</v>
      </c>
      <c r="Z90" s="68"/>
      <c r="AA90" s="73"/>
    </row>
    <row r="91" spans="1:28" s="1" customFormat="1" ht="12.75" x14ac:dyDescent="0.2">
      <c r="A91" s="74"/>
      <c r="B91" s="75" t="s">
        <v>143</v>
      </c>
      <c r="C91" s="76">
        <f t="shared" ref="C91:H91" si="1">C27-C85+C86+C87+C88+C89+C90</f>
        <v>-731255</v>
      </c>
      <c r="D91" s="76">
        <f t="shared" si="1"/>
        <v>282599</v>
      </c>
      <c r="E91" s="76">
        <f t="shared" si="1"/>
        <v>5000</v>
      </c>
      <c r="F91" s="76">
        <f t="shared" si="1"/>
        <v>-2000</v>
      </c>
      <c r="G91" s="76">
        <f t="shared" si="1"/>
        <v>7800</v>
      </c>
      <c r="H91" s="77">
        <f t="shared" si="1"/>
        <v>49175</v>
      </c>
      <c r="I91" s="77">
        <f>I27-I85+I86+I87+I89+I90</f>
        <v>69547</v>
      </c>
      <c r="J91" s="77">
        <f>J27-J85+J86+J87+J89+J90</f>
        <v>7000</v>
      </c>
      <c r="K91" s="77">
        <f>K27-K85+K86+K87+K89+K90</f>
        <v>3500</v>
      </c>
      <c r="L91" s="77">
        <f>L27-L85+L86+L87+L89+L90</f>
        <v>1000</v>
      </c>
      <c r="M91" s="78">
        <f t="shared" ref="M91:R91" si="2">M27-M85+M86+M87+M88+M89+M90</f>
        <v>-103870</v>
      </c>
      <c r="N91" s="78">
        <f t="shared" si="2"/>
        <v>-249650</v>
      </c>
      <c r="O91" s="78">
        <f t="shared" si="2"/>
        <v>4500</v>
      </c>
      <c r="P91" s="78">
        <f t="shared" si="2"/>
        <v>0</v>
      </c>
      <c r="Q91" s="78">
        <f t="shared" si="2"/>
        <v>3500</v>
      </c>
      <c r="R91" s="77">
        <f t="shared" si="2"/>
        <v>8788</v>
      </c>
      <c r="S91" s="77">
        <f>S27-S85+S86+S87+S89+S90</f>
        <v>28185</v>
      </c>
      <c r="T91" s="77">
        <f>T27-T85+T86+T87+T89+T90</f>
        <v>8500</v>
      </c>
      <c r="U91" s="77">
        <f>U27-U85+U86+U87+U89+U90</f>
        <v>2000</v>
      </c>
      <c r="V91" s="77">
        <f>V27-V85+V86+V87+V89+V90</f>
        <v>4000</v>
      </c>
      <c r="W91" s="78">
        <f>C91+H91+M91+R91</f>
        <v>-777162</v>
      </c>
      <c r="X91" s="78">
        <f>D91+I91+N91+S91</f>
        <v>130681</v>
      </c>
      <c r="Y91" s="78">
        <f>E91+J91+O91+T91</f>
        <v>25000</v>
      </c>
      <c r="Z91" s="79">
        <f>F91+K91+P91+U91</f>
        <v>3500</v>
      </c>
      <c r="AA91" s="84">
        <f>G91+L91+Q91+V91</f>
        <v>16300</v>
      </c>
      <c r="AB91" s="51"/>
    </row>
  </sheetData>
  <sheetProtection algorithmName="SHA-512" hashValue="B3phPRy3tUbRzUBInTNQ4HrHhXDpd4Khb475pTeBbE5RC39Tj3Lif2tVTgUwg+ZLdF0AjlUjuFyej9d2nuJczg==" saltValue="lWuTrTNnEn4WZBhdDFINVg==" spinCount="100000" sheet="1" objects="1" scenarios="1"/>
  <mergeCells count="9">
    <mergeCell ref="A2:B4"/>
    <mergeCell ref="AA2:AA3"/>
    <mergeCell ref="Y2:Y3"/>
    <mergeCell ref="W2:X3"/>
    <mergeCell ref="C2:G3"/>
    <mergeCell ref="H2:L3"/>
    <mergeCell ref="M2:Q3"/>
    <mergeCell ref="R2:V3"/>
    <mergeCell ref="Z2:Z3"/>
  </mergeCells>
  <pageMargins left="0" right="0" top="0" bottom="0" header="0" footer="0"/>
  <pageSetup paperSize="9" scale="65" orientation="portrait" r:id="rId1"/>
  <ignoredErrors>
    <ignoredError sqref="O91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A88478ED437548B98507E41311FF62" ma:contentTypeVersion="13" ma:contentTypeDescription="Opprett et nytt dokument." ma:contentTypeScope="" ma:versionID="da903e1c5bb04513879764b452c83922">
  <xsd:schema xmlns:xsd="http://www.w3.org/2001/XMLSchema" xmlns:xs="http://www.w3.org/2001/XMLSchema" xmlns:p="http://schemas.microsoft.com/office/2006/metadata/properties" xmlns:ns3="0411f012-275f-4b09-9bd1-8c43a79a58e5" xmlns:ns4="fd7fbf28-07ec-4b65-b162-7f1e397723f8" targetNamespace="http://schemas.microsoft.com/office/2006/metadata/properties" ma:root="true" ma:fieldsID="30f6c5f0e6aa2740e5f5fc61db263636" ns3:_="" ns4:_="">
    <xsd:import namespace="0411f012-275f-4b09-9bd1-8c43a79a58e5"/>
    <xsd:import namespace="fd7fbf28-07ec-4b65-b162-7f1e397723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1f012-275f-4b09-9bd1-8c43a79a5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7fbf28-07ec-4b65-b162-7f1e397723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411f012-275f-4b09-9bd1-8c43a79a58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F0E6A2-881A-4083-8E61-4313D1C3DB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11f012-275f-4b09-9bd1-8c43a79a58e5"/>
    <ds:schemaRef ds:uri="fd7fbf28-07ec-4b65-b162-7f1e397723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9B980A-E896-44DE-9936-6ADE23958093}">
  <ds:schemaRefs>
    <ds:schemaRef ds:uri="http://schemas.microsoft.com/office/2006/metadata/properties"/>
    <ds:schemaRef ds:uri="http://schemas.microsoft.com/office/infopath/2007/PartnerControls"/>
    <ds:schemaRef ds:uri="0411f012-275f-4b09-9bd1-8c43a79a58e5"/>
  </ds:schemaRefs>
</ds:datastoreItem>
</file>

<file path=customXml/itemProps3.xml><?xml version="1.0" encoding="utf-8"?>
<ds:datastoreItem xmlns:ds="http://schemas.openxmlformats.org/officeDocument/2006/customXml" ds:itemID="{2A544105-894C-40FA-BC9E-E298D8E62FE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8f3813c-9f29-482f-9aec-16ef7cbf477a}" enabled="0" method="" siteId="{08f3813c-9f29-482f-9aec-16ef7cbf477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Forutsetninger</vt:lpstr>
      <vt:lpstr>Regnskap mot budsjett 2016</vt:lpstr>
      <vt:lpstr>Kommentarer</vt:lpstr>
      <vt:lpstr>Budsjett 2024</vt:lpstr>
      <vt:lpstr>'Budsjett 2024'!Utskriftsområde</vt:lpstr>
      <vt:lpstr>Kommentarer!Utskriftsområde</vt:lpstr>
      <vt:lpstr>'Regnskap mot budsjett 2016'!Utskriftsområde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Arild Wirgenes</dc:creator>
  <cp:keywords/>
  <dc:description/>
  <cp:lastModifiedBy>Vidar Byholt</cp:lastModifiedBy>
  <cp:revision/>
  <cp:lastPrinted>2024-03-04T22:28:02Z</cp:lastPrinted>
  <dcterms:created xsi:type="dcterms:W3CDTF">2012-02-22T11:30:43Z</dcterms:created>
  <dcterms:modified xsi:type="dcterms:W3CDTF">2024-03-04T22:32:08Z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0x01010012A88478ED437548B98507E41311FF62</vt:lpwstr>
  </property>
</Properties>
</file>